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ecmeubel-my.sharepoint.com/personal/j_verbeek_ecmeubel_nl/Documents/Downloads/"/>
    </mc:Choice>
  </mc:AlternateContent>
  <xr:revisionPtr revIDLastSave="0" documentId="8_{168D4595-9FE6-4D40-A252-4ACA6422F069}" xr6:coauthVersionLast="47" xr6:coauthVersionMax="47" xr10:uidLastSave="{00000000-0000-0000-0000-000000000000}"/>
  <workbookProtection workbookAlgorithmName="SHA-512" workbookHashValue="fOsdOkuDnVYLTHHiQcUAA2U6vg1Wm0CxmEvO9kRFD5Tw8Ly78wonb7homIzyds9BB+CuQ9rPiM77NtBnv+JCqQ==" workbookSaltValue="A4hA0y1fXsH5pJkTUQ1JXw==" workbookSpinCount="100000" lockStructure="1"/>
  <bookViews>
    <workbookView xWindow="-108" yWindow="-108" windowWidth="23256" windowHeight="12456" xr2:uid="{00000000-000D-0000-FFFF-FFFF00000000}"/>
  </bookViews>
  <sheets>
    <sheet name="leerlinggegevens" sheetId="2" r:id="rId1"/>
    <sheet name="Loonschaal" sheetId="1" state="hidden" r:id="rId2"/>
    <sheet name="Basisgegevens" sheetId="3" state="hidden" r:id="rId3"/>
  </sheets>
  <definedNames>
    <definedName name="_xlnm.Print_Area" localSheetId="0">leerlinggegevens!$A$1:$S$7</definedName>
    <definedName name="_xlnm.Print_Titles" localSheetId="0">leerlinggegevens!#REF!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2" l="1"/>
  <c r="R4" i="2"/>
  <c r="O5" i="2" l="1"/>
  <c r="O4" i="2"/>
  <c r="N2" i="2"/>
  <c r="J7" i="2"/>
  <c r="N3" i="2"/>
  <c r="N4" i="2"/>
  <c r="N5" i="2"/>
  <c r="I47" i="1" l="1"/>
  <c r="J47" i="1" s="1"/>
  <c r="G47" i="1"/>
  <c r="H47" i="1" s="1"/>
  <c r="E47" i="1"/>
  <c r="F47" i="1" s="1"/>
  <c r="I46" i="1"/>
  <c r="J46" i="1" s="1"/>
  <c r="G46" i="1"/>
  <c r="H46" i="1" s="1"/>
  <c r="E46" i="1"/>
  <c r="F46" i="1" s="1"/>
  <c r="I45" i="1"/>
  <c r="J45" i="1" s="1"/>
  <c r="G45" i="1"/>
  <c r="H45" i="1" s="1"/>
  <c r="E45" i="1"/>
  <c r="F45" i="1" s="1"/>
  <c r="I44" i="1"/>
  <c r="J44" i="1" s="1"/>
  <c r="G44" i="1"/>
  <c r="H44" i="1" s="1"/>
  <c r="E44" i="1"/>
  <c r="F44" i="1" s="1"/>
  <c r="I43" i="1"/>
  <c r="J43" i="1" s="1"/>
  <c r="G43" i="1"/>
  <c r="H43" i="1" s="1"/>
  <c r="E43" i="1"/>
  <c r="F43" i="1" s="1"/>
  <c r="I42" i="1"/>
  <c r="J42" i="1" s="1"/>
  <c r="G42" i="1"/>
  <c r="H42" i="1" s="1"/>
  <c r="E42" i="1"/>
  <c r="F42" i="1" s="1"/>
  <c r="I41" i="1"/>
  <c r="J41" i="1" s="1"/>
  <c r="G41" i="1"/>
  <c r="H41" i="1" s="1"/>
  <c r="E41" i="1"/>
  <c r="F41" i="1" s="1"/>
  <c r="I40" i="1"/>
  <c r="J40" i="1" s="1"/>
  <c r="G40" i="1"/>
  <c r="H40" i="1" s="1"/>
  <c r="E40" i="1"/>
  <c r="F40" i="1" s="1"/>
  <c r="J39" i="1"/>
  <c r="I39" i="1"/>
  <c r="G39" i="1"/>
  <c r="H39" i="1" s="1"/>
  <c r="E39" i="1"/>
  <c r="F39" i="1" s="1"/>
  <c r="I38" i="1"/>
  <c r="J38" i="1" s="1"/>
  <c r="G38" i="1"/>
  <c r="H38" i="1" s="1"/>
  <c r="E38" i="1"/>
  <c r="F38" i="1" s="1"/>
  <c r="I37" i="1"/>
  <c r="J37" i="1" s="1"/>
  <c r="G37" i="1"/>
  <c r="H37" i="1" s="1"/>
  <c r="E37" i="1"/>
  <c r="F37" i="1" s="1"/>
  <c r="I36" i="1"/>
  <c r="J36" i="1" s="1"/>
  <c r="G36" i="1"/>
  <c r="H36" i="1" s="1"/>
  <c r="E36" i="1"/>
  <c r="F36" i="1" s="1"/>
  <c r="I35" i="1"/>
  <c r="J35" i="1" s="1"/>
  <c r="G35" i="1"/>
  <c r="H35" i="1" s="1"/>
  <c r="E35" i="1"/>
  <c r="F35" i="1" s="1"/>
  <c r="I34" i="1"/>
  <c r="J34" i="1" s="1"/>
  <c r="G34" i="1"/>
  <c r="H34" i="1" s="1"/>
  <c r="E34" i="1"/>
  <c r="F34" i="1" s="1"/>
  <c r="I33" i="1"/>
  <c r="J33" i="1" s="1"/>
  <c r="G33" i="1"/>
  <c r="H33" i="1" s="1"/>
  <c r="E33" i="1"/>
  <c r="F33" i="1" s="1"/>
  <c r="I32" i="1"/>
  <c r="J32" i="1" s="1"/>
  <c r="G32" i="1"/>
  <c r="H32" i="1" s="1"/>
  <c r="E32" i="1"/>
  <c r="F32" i="1" s="1"/>
  <c r="I31" i="1"/>
  <c r="J31" i="1" s="1"/>
  <c r="G31" i="1"/>
  <c r="H31" i="1" s="1"/>
  <c r="E31" i="1"/>
  <c r="F31" i="1" s="1"/>
  <c r="I30" i="1"/>
  <c r="J30" i="1" s="1"/>
  <c r="G30" i="1"/>
  <c r="H30" i="1" s="1"/>
  <c r="E30" i="1"/>
  <c r="F30" i="1" s="1"/>
  <c r="I29" i="1"/>
  <c r="J29" i="1" s="1"/>
  <c r="G29" i="1"/>
  <c r="H29" i="1" s="1"/>
  <c r="E29" i="1"/>
  <c r="F29" i="1" s="1"/>
  <c r="I28" i="1"/>
  <c r="J28" i="1" s="1"/>
  <c r="G28" i="1"/>
  <c r="H28" i="1" s="1"/>
  <c r="E28" i="1"/>
  <c r="F28" i="1" s="1"/>
  <c r="I27" i="1"/>
  <c r="J27" i="1" s="1"/>
  <c r="G27" i="1"/>
  <c r="H27" i="1" s="1"/>
  <c r="E27" i="1"/>
  <c r="F27" i="1" s="1"/>
  <c r="I26" i="1"/>
  <c r="J26" i="1" s="1"/>
  <c r="H26" i="1"/>
  <c r="G26" i="1"/>
  <c r="E26" i="1"/>
  <c r="F26" i="1" s="1"/>
  <c r="I25" i="1"/>
  <c r="J25" i="1" s="1"/>
  <c r="G25" i="1"/>
  <c r="H25" i="1" s="1"/>
  <c r="E25" i="1"/>
  <c r="F25" i="1" s="1"/>
  <c r="I24" i="1"/>
  <c r="J24" i="1" s="1"/>
  <c r="G24" i="1"/>
  <c r="H24" i="1" s="1"/>
  <c r="E24" i="1"/>
  <c r="F24" i="1" s="1"/>
  <c r="I23" i="1"/>
  <c r="J23" i="1" s="1"/>
  <c r="G23" i="1"/>
  <c r="H23" i="1" s="1"/>
  <c r="E23" i="1"/>
  <c r="F23" i="1" s="1"/>
  <c r="I22" i="1"/>
  <c r="J22" i="1" s="1"/>
  <c r="G22" i="1"/>
  <c r="H22" i="1" s="1"/>
  <c r="E22" i="1"/>
  <c r="F22" i="1" s="1"/>
  <c r="I21" i="1"/>
  <c r="J21" i="1" s="1"/>
  <c r="G21" i="1"/>
  <c r="H21" i="1" s="1"/>
  <c r="F21" i="1"/>
  <c r="E21" i="1"/>
  <c r="I20" i="1"/>
  <c r="J20" i="1" s="1"/>
  <c r="G20" i="1"/>
  <c r="H20" i="1" s="1"/>
  <c r="E20" i="1"/>
  <c r="F20" i="1" s="1"/>
  <c r="I19" i="1"/>
  <c r="J19" i="1" s="1"/>
  <c r="G19" i="1"/>
  <c r="H19" i="1" s="1"/>
  <c r="E19" i="1"/>
  <c r="F19" i="1" s="1"/>
  <c r="I18" i="1"/>
  <c r="J18" i="1" s="1"/>
  <c r="G18" i="1"/>
  <c r="H18" i="1" s="1"/>
  <c r="E18" i="1"/>
  <c r="F18" i="1" s="1"/>
  <c r="I17" i="1"/>
  <c r="J17" i="1" s="1"/>
  <c r="G17" i="1"/>
  <c r="H17" i="1" s="1"/>
  <c r="E17" i="1"/>
  <c r="F17" i="1" s="1"/>
  <c r="I16" i="1"/>
  <c r="J16" i="1" s="1"/>
  <c r="G16" i="1"/>
  <c r="H16" i="1" s="1"/>
  <c r="E16" i="1"/>
  <c r="F16" i="1" s="1"/>
  <c r="I15" i="1"/>
  <c r="J15" i="1" s="1"/>
  <c r="G15" i="1"/>
  <c r="H15" i="1" s="1"/>
  <c r="E15" i="1"/>
  <c r="F15" i="1" s="1"/>
  <c r="I14" i="1"/>
  <c r="J14" i="1" s="1"/>
  <c r="G14" i="1"/>
  <c r="H14" i="1" s="1"/>
  <c r="E14" i="1"/>
  <c r="F14" i="1" s="1"/>
  <c r="I13" i="1"/>
  <c r="J13" i="1" s="1"/>
  <c r="G13" i="1"/>
  <c r="H13" i="1" s="1"/>
  <c r="E13" i="1"/>
  <c r="F13" i="1" s="1"/>
  <c r="B47" i="1"/>
  <c r="C47" i="1" s="1"/>
  <c r="B46" i="1"/>
  <c r="C46" i="1" s="1"/>
  <c r="B45" i="1"/>
  <c r="C45" i="1" s="1"/>
  <c r="B44" i="1"/>
  <c r="C44" i="1" s="1"/>
  <c r="B43" i="1"/>
  <c r="C43" i="1" s="1"/>
  <c r="B42" i="1"/>
  <c r="C42" i="1" s="1"/>
  <c r="B41" i="1"/>
  <c r="C41" i="1" s="1"/>
  <c r="B40" i="1"/>
  <c r="C40" i="1" s="1"/>
  <c r="B39" i="1"/>
  <c r="C39" i="1" s="1"/>
  <c r="B38" i="1"/>
  <c r="C38" i="1" s="1"/>
  <c r="B37" i="1"/>
  <c r="C37" i="1" s="1"/>
  <c r="B36" i="1"/>
  <c r="C36" i="1" s="1"/>
  <c r="B35" i="1"/>
  <c r="C35" i="1" s="1"/>
  <c r="B34" i="1"/>
  <c r="C34" i="1" s="1"/>
  <c r="B33" i="1"/>
  <c r="C33" i="1" s="1"/>
  <c r="B32" i="1"/>
  <c r="C32" i="1" s="1"/>
  <c r="B31" i="1"/>
  <c r="C31" i="1" s="1"/>
  <c r="B30" i="1"/>
  <c r="C30" i="1" s="1"/>
  <c r="B29" i="1"/>
  <c r="C29" i="1" s="1"/>
  <c r="B28" i="1"/>
  <c r="C28" i="1" s="1"/>
  <c r="B27" i="1"/>
  <c r="C27" i="1" s="1"/>
  <c r="B26" i="1"/>
  <c r="C26" i="1" s="1"/>
  <c r="B25" i="1"/>
  <c r="C25" i="1" s="1"/>
  <c r="B24" i="1"/>
  <c r="C24" i="1" s="1"/>
  <c r="B23" i="1"/>
  <c r="C23" i="1" s="1"/>
  <c r="B22" i="1"/>
  <c r="C22" i="1" s="1"/>
  <c r="B21" i="1"/>
  <c r="C21" i="1" s="1"/>
  <c r="B20" i="1"/>
  <c r="C20" i="1" s="1"/>
  <c r="B19" i="1"/>
  <c r="C19" i="1" s="1"/>
  <c r="B18" i="1"/>
  <c r="C18" i="1" s="1"/>
  <c r="B17" i="1"/>
  <c r="C17" i="1" s="1"/>
  <c r="C16" i="1"/>
  <c r="C15" i="1"/>
  <c r="C14" i="1"/>
  <c r="C13" i="1"/>
  <c r="C12" i="1"/>
  <c r="C11" i="1"/>
  <c r="C10" i="1"/>
  <c r="C9" i="1"/>
  <c r="B8" i="1"/>
  <c r="C8" i="1" s="1"/>
  <c r="C7" i="1"/>
  <c r="P5" i="2" l="1"/>
  <c r="P4" i="2"/>
  <c r="P3" i="2"/>
  <c r="P2" i="2"/>
  <c r="J3" i="2" l="1"/>
  <c r="J4" i="2"/>
  <c r="J5" i="2"/>
  <c r="M5" i="2" s="1"/>
  <c r="J2" i="2"/>
  <c r="K3" i="2"/>
  <c r="L3" i="2" s="1"/>
  <c r="S3" i="2" s="1"/>
  <c r="K4" i="2"/>
  <c r="L4" i="2" s="1"/>
  <c r="S4" i="2" s="1"/>
  <c r="K5" i="2"/>
  <c r="L5" i="2" s="1"/>
  <c r="K2" i="2"/>
  <c r="L2" i="2" s="1"/>
  <c r="S2" i="2" s="1"/>
  <c r="S5" i="2" l="1"/>
  <c r="M3" i="2"/>
  <c r="O3" i="2" s="1"/>
  <c r="R3" i="2" s="1"/>
  <c r="M2" i="2"/>
  <c r="O2" i="2" s="1"/>
  <c r="R2" i="2" s="1"/>
  <c r="M4" i="2"/>
  <c r="S1" i="2"/>
  <c r="M7" i="2" l="1"/>
  <c r="B6" i="3"/>
  <c r="B7" i="3" s="1"/>
  <c r="B8" i="3" s="1"/>
  <c r="A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tc={DE46261F-9222-4F39-B006-65C0AFFC4F32}</author>
    <author>Joost Verbeek | Expertisecentrum Meubel</author>
  </authors>
  <commentList>
    <comment ref="B6" authorId="0" shapeId="0" xr:uid="{DE46261F-9222-4F39-B006-65C0AFFC4F32}">
      <text>
        <t>[Opmerkingenthread]
U kunt deze opmerkingenthread lezen in uw versie van Excel. Eventuele wijzigingen aan de thread gaan echter verloren als het bestand wordt geopend in een nieuwere versie van Excel. Meer informatie: https://go.microsoft.com/fwlink/?linkid=870924
Opmerking:
    aangepast aan nieuwe bedragen 1-1-2025; echter CAO is nog niet afgesloten op 13-2-2025</t>
      </text>
    </comment>
    <comment ref="B7" authorId="1" shapeId="0" xr:uid="{06B23B4E-05A3-4BA4-9968-D2AE5CDB8570}">
      <text>
        <r>
          <rPr>
            <b/>
            <sz val="9"/>
            <color indexed="81"/>
            <rFont val="Tahoma"/>
            <family val="2"/>
          </rPr>
          <t>Joost Verbeek | Expertisecentrum Meubel:</t>
        </r>
        <r>
          <rPr>
            <sz val="9"/>
            <color indexed="81"/>
            <rFont val="Tahoma"/>
            <family val="2"/>
          </rPr>
          <t xml:space="preserve">
nog aanpassen</t>
        </r>
      </text>
    </comment>
  </commentList>
</comments>
</file>

<file path=xl/sharedStrings.xml><?xml version="1.0" encoding="utf-8"?>
<sst xmlns="http://schemas.openxmlformats.org/spreadsheetml/2006/main" count="45" uniqueCount="37">
  <si>
    <t>per week</t>
  </si>
  <si>
    <t>per uur</t>
  </si>
  <si>
    <t>38,75uur</t>
  </si>
  <si>
    <t>naam</t>
  </si>
  <si>
    <t>geboorte
datum</t>
  </si>
  <si>
    <t>einddatum</t>
  </si>
  <si>
    <t>Totaal</t>
  </si>
  <si>
    <t xml:space="preserve">berekendatum </t>
  </si>
  <si>
    <t>instroomdatum</t>
  </si>
  <si>
    <t>aantal dagen</t>
  </si>
  <si>
    <t>aantal weken</t>
  </si>
  <si>
    <t>aantal weken afgerond</t>
  </si>
  <si>
    <t>loon opzoeken in kolom</t>
  </si>
  <si>
    <t>Voor-
letters</t>
  </si>
  <si>
    <t>Tussen-
vgsl</t>
  </si>
  <si>
    <t>Opslagpercentage</t>
  </si>
  <si>
    <t>loon
gegevens zoeken in kolom</t>
  </si>
  <si>
    <t>aantal te declareren uren</t>
  </si>
  <si>
    <t>begin
datum subsidie 
jaar</t>
  </si>
  <si>
    <t>doorstroomdatum</t>
  </si>
  <si>
    <t>Bedrijfsnaam</t>
  </si>
  <si>
    <t>Loonschaal B1 CAO Meubel incl periodieken</t>
  </si>
  <si>
    <t>voor realisatie</t>
  </si>
  <si>
    <t>periodiek</t>
  </si>
  <si>
    <t>leeftijd 
op 1-1</t>
  </si>
  <si>
    <t xml:space="preserve">einddatum moet liggen na </t>
  </si>
  <si>
    <t>Berekend aantal
weken (max 48)</t>
  </si>
  <si>
    <t>1 januari 2025</t>
  </si>
  <si>
    <r>
      <t xml:space="preserve">begin
datum 
opleiding
</t>
    </r>
    <r>
      <rPr>
        <b/>
        <i/>
        <sz val="11"/>
        <color theme="4" tint="-0.249977111117893"/>
        <rFont val="Calibri"/>
        <family val="2"/>
        <scheme val="minor"/>
      </rPr>
      <t>(Noteer de datum die op de praktijk- overeenkomst
staat)</t>
    </r>
  </si>
  <si>
    <r>
      <t xml:space="preserve">einddatum
</t>
    </r>
    <r>
      <rPr>
        <b/>
        <i/>
        <sz val="11"/>
        <color theme="4" tint="-0.249977111117893"/>
        <rFont val="Calibri"/>
        <family val="2"/>
        <scheme val="minor"/>
      </rPr>
      <t>(als leerling opleiding nog niet heeft afgerond, vul dan de datum die 1 jaar na 
begindatum ligt)</t>
    </r>
  </si>
  <si>
    <r>
      <t xml:space="preserve">Aantal uur 
doorbetaling 
per schooldag 
(max. is 7,75)
</t>
    </r>
    <r>
      <rPr>
        <b/>
        <i/>
        <sz val="11"/>
        <color theme="4" tint="-0.249977111117893"/>
        <rFont val="Calibri"/>
        <family val="2"/>
        <scheme val="minor"/>
      </rPr>
      <t>(Vul het werkelijk aantal uur per week in dat wordt doorbetaald)</t>
    </r>
  </si>
  <si>
    <r>
      <t xml:space="preserve">totaal aantal dagdelen verzuimd van school
</t>
    </r>
    <r>
      <rPr>
        <b/>
        <i/>
        <sz val="11"/>
        <color theme="4" tint="-0.249977111117893"/>
        <rFont val="Calibri"/>
        <family val="2"/>
        <scheme val="minor"/>
      </rPr>
      <t>(Vul alleen verzuim van  schooldagen in,
dus geen 
schoolvakanties)</t>
    </r>
  </si>
  <si>
    <t>eind
datum</t>
  </si>
  <si>
    <t>leer-
jaar</t>
  </si>
  <si>
    <t>leeftijd 
op 1
januari</t>
  </si>
  <si>
    <t>uren per 
school-
dag (max 7,75)</t>
  </si>
  <si>
    <r>
      <rPr>
        <b/>
        <sz val="12"/>
        <color theme="1"/>
        <rFont val="Calibri"/>
        <family val="2"/>
        <scheme val="minor"/>
      </rPr>
      <t>Toelichting Excel document subsidie vereveningsbijdrage voor bedrijven 1e jaar BBL 3 opleiding:</t>
    </r>
    <r>
      <rPr>
        <sz val="12"/>
        <color theme="1"/>
        <rFont val="Calibri"/>
        <family val="2"/>
        <scheme val="minor"/>
      </rPr>
      <t xml:space="preserve">
1. Vul hierboven per BBL student alle groene vakken in.
2. Als een BBL student volledig overdag naar school gaat én volledig wordt doorbetaald, dan wordt er gerekend met 7,75 uur per schooldag. Als een student, bijvoorbeeld als er middag/avond onderwijs wordt gevolgd, minder dan 7,75 uur per schooldag werkverzuim heeft, dan moet het werkelijke aantal uren per week dat er doorbetaald wordt, worden ingevoerd.
3. Alleen de groene velden moeten allen ingevuld worden. Daarna worden de andere velden automatisch berekend. 
4. Zijn er vragen over het invullen of krijg je in het portal een foutmelding bij het invoeren, neem dan contact op met ECM!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</si>
</sst>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
    <numFmt numFmtId="165" formatCode="&quot;€&quot;\ #,##0.00"/>
    <numFmt numFmtId="166" formatCode="0.0"/>
  </numFmts>
  <fonts count="19" x14ac:knownFonts="1">
    <font>
      <sz val="11"/>
      <color theme="1"/>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color theme="1"/>
      <name val="Arial"/>
      <family val="2"/>
    </font>
    <font>
      <sz val="11"/>
      <name val="Calibri"/>
      <family val="2"/>
      <scheme val="minor"/>
    </font>
    <font>
      <sz val="9"/>
      <color indexed="81"/>
      <name val="Tahoma"/>
      <family val="2"/>
    </font>
    <font>
      <b/>
      <sz val="9"/>
      <color indexed="81"/>
      <name val="Tahoma"/>
      <family val="2"/>
    </font>
    <font>
      <b/>
      <sz val="14"/>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4"/>
      <name val="Calibri"/>
      <family val="2"/>
      <scheme val="minor"/>
    </font>
    <font>
      <sz val="14"/>
      <name val="Calibri"/>
      <family val="2"/>
      <scheme val="minor"/>
    </font>
    <font>
      <b/>
      <sz val="11"/>
      <name val="Calibri"/>
      <family val="2"/>
      <scheme val="minor"/>
    </font>
    <font>
      <b/>
      <i/>
      <sz val="11"/>
      <color theme="4" tint="-0.249977111117893"/>
      <name val="Calibri"/>
      <family val="2"/>
      <scheme val="minor"/>
    </font>
    <font>
      <sz val="9"/>
      <name val="Calibri"/>
      <family val="2"/>
      <scheme val="minor"/>
    </font>
    <font>
      <b/>
      <sz val="9"/>
      <color rgb="FF3F3F3F"/>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B0DD7F"/>
        <bgColor indexed="64"/>
      </patternFill>
    </fill>
    <fill>
      <patternFill patternType="solid">
        <fgColor rgb="FF00B0F0"/>
        <bgColor indexed="64"/>
      </patternFill>
    </fill>
    <fill>
      <patternFill patternType="solid">
        <fgColor theme="5" tint="0.39997558519241921"/>
        <bgColor indexed="64"/>
      </patternFill>
    </fill>
  </fills>
  <borders count="4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ck">
        <color auto="1"/>
      </left>
      <right style="thick">
        <color auto="1"/>
      </right>
      <top style="thick">
        <color auto="1"/>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medium">
        <color theme="0" tint="-0.14996795556505021"/>
      </right>
      <top style="medium">
        <color theme="0" tint="-0.14996795556505021"/>
      </top>
      <bottom style="medium">
        <color theme="0" tint="-0.14996795556505021"/>
      </bottom>
      <diagonal/>
    </border>
    <border>
      <left style="thick">
        <color auto="1"/>
      </left>
      <right style="medium">
        <color theme="0" tint="-0.14996795556505021"/>
      </right>
      <top style="medium">
        <color theme="0" tint="-0.14996795556505021"/>
      </top>
      <bottom style="thick">
        <color auto="1"/>
      </bottom>
      <diagonal/>
    </border>
    <border>
      <left style="medium">
        <color theme="0" tint="-0.14996795556505021"/>
      </left>
      <right style="medium">
        <color theme="0" tint="-0.14996795556505021"/>
      </right>
      <top style="medium">
        <color theme="0" tint="-0.14996795556505021"/>
      </top>
      <bottom style="thick">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theme="0" tint="-0.14996795556505021"/>
      </right>
      <top style="medium">
        <color indexed="64"/>
      </top>
      <bottom style="medium">
        <color theme="0" tint="-0.14996795556505021"/>
      </bottom>
      <diagonal/>
    </border>
    <border>
      <left style="medium">
        <color theme="0" tint="-0.14996795556505021"/>
      </left>
      <right style="medium">
        <color theme="0" tint="-0.14996795556505021"/>
      </right>
      <top style="medium">
        <color indexed="64"/>
      </top>
      <bottom style="medium">
        <color theme="0" tint="-0.14996795556505021"/>
      </bottom>
      <diagonal/>
    </border>
    <border>
      <left style="medium">
        <color theme="0" tint="-0.14996795556505021"/>
      </left>
      <right style="medium">
        <color indexed="64"/>
      </right>
      <top style="medium">
        <color indexed="64"/>
      </top>
      <bottom style="medium">
        <color theme="0" tint="-0.14996795556505021"/>
      </bottom>
      <diagonal/>
    </border>
    <border>
      <left style="medium">
        <color indexed="64"/>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indexed="64"/>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3743705557422"/>
      </right>
      <top style="medium">
        <color theme="0" tint="-0.14996795556505021"/>
      </top>
      <bottom style="medium">
        <color theme="0" tint="-0.14996795556505021"/>
      </bottom>
      <diagonal/>
    </border>
    <border>
      <left style="medium">
        <color theme="0" tint="-0.14993743705557422"/>
      </left>
      <right style="medium">
        <color theme="0" tint="-0.14996795556505021"/>
      </right>
      <top style="medium">
        <color theme="0" tint="-0.14990691854609822"/>
      </top>
      <bottom style="medium">
        <color theme="0" tint="-0.14990691854609822"/>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style="medium">
        <color theme="0" tint="-0.14996795556505021"/>
      </right>
      <top/>
      <bottom style="medium">
        <color theme="0" tint="-0.14996795556505021"/>
      </bottom>
      <diagonal/>
    </border>
    <border>
      <left style="medium">
        <color theme="0" tint="-0.14996795556505021"/>
      </left>
      <right style="medium">
        <color theme="0" tint="-0.14996795556505021"/>
      </right>
      <top/>
      <bottom style="medium">
        <color theme="0" tint="-0.14996795556505021"/>
      </bottom>
      <diagonal/>
    </border>
    <border>
      <left style="medium">
        <color indexed="64"/>
      </left>
      <right style="medium">
        <color theme="0" tint="-0.14996795556505021"/>
      </right>
      <top/>
      <bottom style="medium">
        <color theme="0" tint="-0.14996795556505021"/>
      </bottom>
      <diagonal/>
    </border>
    <border>
      <left style="medium">
        <color theme="0" tint="-0.14996795556505021"/>
      </left>
      <right style="medium">
        <color theme="0" tint="-0.14993743705557422"/>
      </right>
      <top/>
      <bottom style="medium">
        <color theme="0" tint="-0.14996795556505021"/>
      </bottom>
      <diagonal/>
    </border>
    <border>
      <left style="medium">
        <color theme="0" tint="-0.14993743705557422"/>
      </left>
      <right style="medium">
        <color theme="0" tint="-0.14996795556505021"/>
      </right>
      <top/>
      <bottom style="medium">
        <color theme="0" tint="-0.14990691854609822"/>
      </bottom>
      <diagonal/>
    </border>
    <border>
      <left/>
      <right style="medium">
        <color theme="0" tint="-0.14996795556505021"/>
      </right>
      <top/>
      <bottom style="medium">
        <color theme="0" tint="-0.14996795556505021"/>
      </bottom>
      <diagonal/>
    </border>
    <border>
      <left style="medium">
        <color theme="0" tint="-0.14996795556505021"/>
      </left>
      <right style="thick">
        <color auto="1"/>
      </right>
      <top style="medium">
        <color theme="0" tint="-0.14996795556505021"/>
      </top>
      <bottom style="medium">
        <color theme="0" tint="-0.14996795556505021"/>
      </bottom>
      <diagonal/>
    </border>
    <border>
      <left style="medium">
        <color indexed="64"/>
      </left>
      <right style="medium">
        <color theme="0" tint="-0.14996795556505021"/>
      </right>
      <top style="medium">
        <color theme="0" tint="-0.14996795556505021"/>
      </top>
      <bottom style="thick">
        <color auto="1"/>
      </bottom>
      <diagonal/>
    </border>
    <border>
      <left style="medium">
        <color theme="0" tint="-0.14996795556505021"/>
      </left>
      <right style="medium">
        <color theme="0" tint="-0.14993743705557422"/>
      </right>
      <top style="medium">
        <color theme="0" tint="-0.14996795556505021"/>
      </top>
      <bottom style="thick">
        <color auto="1"/>
      </bottom>
      <diagonal/>
    </border>
    <border>
      <left style="medium">
        <color theme="0" tint="-0.14993743705557422"/>
      </left>
      <right style="medium">
        <color theme="0" tint="-0.14996795556505021"/>
      </right>
      <top style="medium">
        <color theme="0" tint="-0.14990691854609822"/>
      </top>
      <bottom style="thick">
        <color auto="1"/>
      </bottom>
      <diagonal/>
    </border>
    <border>
      <left/>
      <right style="medium">
        <color theme="0" tint="-0.14996795556505021"/>
      </right>
      <top style="medium">
        <color theme="0" tint="-0.14996795556505021"/>
      </top>
      <bottom style="thick">
        <color auto="1"/>
      </bottom>
      <diagonal/>
    </border>
    <border>
      <left style="medium">
        <color theme="0" tint="-0.14996795556505021"/>
      </left>
      <right style="thick">
        <color auto="1"/>
      </right>
      <top style="medium">
        <color theme="0" tint="-0.14996795556505021"/>
      </top>
      <bottom style="thick">
        <color auto="1"/>
      </bottom>
      <diagonal/>
    </border>
    <border>
      <left style="medium">
        <color theme="0" tint="-0.14996795556505021"/>
      </left>
      <right style="thick">
        <color auto="1"/>
      </right>
      <top/>
      <bottom style="medium">
        <color theme="0" tint="-0.14996795556505021"/>
      </bottom>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0" fontId="3" fillId="3" borderId="3" applyNumberFormat="0" applyAlignment="0" applyProtection="0"/>
    <xf numFmtId="0" fontId="5" fillId="0" borderId="0"/>
  </cellStyleXfs>
  <cellXfs count="90">
    <xf numFmtId="0" fontId="0" fillId="0" borderId="0" xfId="0"/>
    <xf numFmtId="2" fontId="0" fillId="0" borderId="0" xfId="0" applyNumberFormat="1"/>
    <xf numFmtId="0" fontId="0" fillId="0" borderId="4" xfId="0" applyBorder="1"/>
    <xf numFmtId="14" fontId="3" fillId="4" borderId="5" xfId="3" applyNumberFormat="1" applyFill="1" applyBorder="1" applyProtection="1">
      <protection hidden="1"/>
    </xf>
    <xf numFmtId="0" fontId="6" fillId="4" borderId="5" xfId="2" applyNumberFormat="1" applyFont="1" applyFill="1" applyBorder="1" applyProtection="1">
      <protection hidden="1"/>
    </xf>
    <xf numFmtId="15" fontId="0" fillId="0" borderId="0" xfId="0" quotePrefix="1" applyNumberFormat="1"/>
    <xf numFmtId="0" fontId="0" fillId="8" borderId="0" xfId="0" applyFill="1"/>
    <xf numFmtId="1" fontId="3" fillId="7" borderId="5" xfId="3" applyNumberFormat="1" applyFill="1" applyBorder="1" applyProtection="1">
      <protection hidden="1"/>
    </xf>
    <xf numFmtId="166" fontId="3" fillId="7" borderId="5" xfId="3" applyNumberFormat="1" applyFill="1" applyBorder="1" applyProtection="1">
      <protection hidden="1"/>
    </xf>
    <xf numFmtId="14" fontId="6" fillId="9" borderId="5" xfId="2" applyNumberFormat="1" applyFont="1" applyFill="1" applyBorder="1" applyProtection="1">
      <protection locked="0"/>
    </xf>
    <xf numFmtId="0" fontId="6" fillId="9" borderId="9" xfId="2" applyFont="1" applyFill="1" applyBorder="1" applyProtection="1">
      <protection locked="0"/>
    </xf>
    <xf numFmtId="0" fontId="6" fillId="9" borderId="10" xfId="2" applyFont="1" applyFill="1" applyBorder="1" applyProtection="1">
      <protection locked="0"/>
    </xf>
    <xf numFmtId="0" fontId="0" fillId="0" borderId="13" xfId="0" applyBorder="1"/>
    <xf numFmtId="0" fontId="0" fillId="5" borderId="4" xfId="0" applyFill="1" applyBorder="1" applyAlignment="1">
      <alignment horizontal="center"/>
    </xf>
    <xf numFmtId="0" fontId="0" fillId="0" borderId="4" xfId="0" applyBorder="1" applyAlignment="1">
      <alignment horizontal="center"/>
    </xf>
    <xf numFmtId="164" fontId="0" fillId="0" borderId="4" xfId="0" applyNumberFormat="1" applyBorder="1" applyAlignment="1">
      <alignment horizontal="center" wrapText="1"/>
    </xf>
    <xf numFmtId="164" fontId="0" fillId="7" borderId="4" xfId="0" applyNumberFormat="1" applyFill="1" applyBorder="1" applyAlignment="1">
      <alignment horizontal="center"/>
    </xf>
    <xf numFmtId="0" fontId="4" fillId="0" borderId="4" xfId="0" applyFont="1" applyBorder="1"/>
    <xf numFmtId="14" fontId="0" fillId="5" borderId="4" xfId="0" applyNumberFormat="1" applyFill="1" applyBorder="1" applyProtection="1">
      <protection locked="0"/>
    </xf>
    <xf numFmtId="2" fontId="0" fillId="0" borderId="4" xfId="0" applyNumberFormat="1" applyBorder="1"/>
    <xf numFmtId="0" fontId="0" fillId="5" borderId="4" xfId="0" applyFill="1" applyBorder="1" applyProtection="1">
      <protection locked="0"/>
    </xf>
    <xf numFmtId="2" fontId="0" fillId="0" borderId="14" xfId="0" applyNumberFormat="1" applyBorder="1"/>
    <xf numFmtId="2" fontId="0" fillId="0" borderId="15" xfId="0" applyNumberFormat="1" applyBorder="1"/>
    <xf numFmtId="2" fontId="0" fillId="0" borderId="16" xfId="0" applyNumberFormat="1" applyBorder="1"/>
    <xf numFmtId="14" fontId="6" fillId="4" borderId="20" xfId="2" applyNumberFormat="1" applyFont="1" applyFill="1" applyBorder="1" applyProtection="1">
      <protection hidden="1"/>
    </xf>
    <xf numFmtId="1" fontId="3" fillId="9" borderId="5" xfId="3" applyNumberFormat="1" applyFill="1" applyBorder="1" applyProtection="1">
      <protection locked="0"/>
    </xf>
    <xf numFmtId="14" fontId="6" fillId="9" borderId="11" xfId="2" applyNumberFormat="1" applyFont="1" applyFill="1" applyBorder="1" applyProtection="1">
      <protection locked="0"/>
    </xf>
    <xf numFmtId="1" fontId="3" fillId="9" borderId="11" xfId="3" applyNumberFormat="1" applyFill="1" applyBorder="1" applyProtection="1">
      <protection locked="0"/>
    </xf>
    <xf numFmtId="2" fontId="11" fillId="5" borderId="4" xfId="4" applyNumberFormat="1" applyFont="1" applyFill="1" applyBorder="1"/>
    <xf numFmtId="2" fontId="11" fillId="6" borderId="4" xfId="0" applyNumberFormat="1" applyFont="1" applyFill="1" applyBorder="1"/>
    <xf numFmtId="2" fontId="11" fillId="6" borderId="4" xfId="4" applyNumberFormat="1" applyFont="1" applyFill="1" applyBorder="1"/>
    <xf numFmtId="2" fontId="6" fillId="9" borderId="5" xfId="2" applyNumberFormat="1" applyFont="1" applyFill="1" applyBorder="1" applyProtection="1">
      <protection locked="0"/>
    </xf>
    <xf numFmtId="2" fontId="6" fillId="9" borderId="11" xfId="2" applyNumberFormat="1" applyFont="1" applyFill="1" applyBorder="1" applyProtection="1">
      <protection locked="0"/>
    </xf>
    <xf numFmtId="1" fontId="0" fillId="9" borderId="5" xfId="0" applyNumberForma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1" fontId="0" fillId="9" borderId="11" xfId="0" applyNumberFormat="1" applyFill="1" applyBorder="1" applyAlignment="1" applyProtection="1">
      <alignment horizontal="center"/>
      <protection locked="0"/>
    </xf>
    <xf numFmtId="49" fontId="0" fillId="9" borderId="11" xfId="0" applyNumberFormat="1" applyFill="1" applyBorder="1" applyAlignment="1" applyProtection="1">
      <alignment horizontal="center"/>
      <protection locked="0"/>
    </xf>
    <xf numFmtId="2" fontId="3" fillId="7" borderId="22" xfId="3" applyNumberFormat="1" applyFill="1" applyBorder="1" applyProtection="1">
      <protection hidden="1"/>
    </xf>
    <xf numFmtId="1" fontId="3" fillId="7" borderId="23" xfId="3" applyNumberFormat="1" applyFill="1" applyBorder="1" applyProtection="1">
      <protection hidden="1"/>
    </xf>
    <xf numFmtId="2" fontId="3" fillId="7" borderId="24" xfId="3" applyNumberFormat="1" applyFill="1" applyBorder="1" applyProtection="1">
      <protection hidden="1"/>
    </xf>
    <xf numFmtId="0" fontId="6" fillId="9" borderId="27" xfId="2" applyFont="1" applyFill="1" applyBorder="1" applyProtection="1">
      <protection locked="0"/>
    </xf>
    <xf numFmtId="1" fontId="0" fillId="9" borderId="28" xfId="0" applyNumberFormat="1" applyFill="1" applyBorder="1" applyAlignment="1" applyProtection="1">
      <alignment horizontal="center"/>
      <protection locked="0"/>
    </xf>
    <xf numFmtId="49" fontId="0" fillId="9" borderId="28" xfId="0" applyNumberFormat="1" applyFill="1" applyBorder="1" applyAlignment="1" applyProtection="1">
      <alignment horizontal="center"/>
      <protection locked="0"/>
    </xf>
    <xf numFmtId="14" fontId="6" fillId="9" borderId="28" xfId="2" applyNumberFormat="1" applyFont="1" applyFill="1" applyBorder="1" applyProtection="1">
      <protection locked="0"/>
    </xf>
    <xf numFmtId="2" fontId="6" fillId="9" borderId="28" xfId="2" applyNumberFormat="1" applyFont="1" applyFill="1" applyBorder="1" applyProtection="1">
      <protection locked="0"/>
    </xf>
    <xf numFmtId="1" fontId="3" fillId="9" borderId="28" xfId="3" applyNumberFormat="1" applyFill="1" applyBorder="1" applyProtection="1">
      <protection locked="0"/>
    </xf>
    <xf numFmtId="0" fontId="6" fillId="4" borderId="28" xfId="2" applyNumberFormat="1" applyFont="1" applyFill="1" applyBorder="1" applyProtection="1">
      <protection hidden="1"/>
    </xf>
    <xf numFmtId="1" fontId="3" fillId="7" borderId="30" xfId="3" applyNumberFormat="1" applyFill="1" applyBorder="1" applyProtection="1">
      <protection hidden="1"/>
    </xf>
    <xf numFmtId="2" fontId="3" fillId="7" borderId="31" xfId="3" applyNumberFormat="1" applyFill="1" applyBorder="1" applyProtection="1">
      <protection hidden="1"/>
    </xf>
    <xf numFmtId="2" fontId="3" fillId="7" borderId="32" xfId="3" applyNumberFormat="1" applyFill="1" applyBorder="1" applyProtection="1">
      <protection hidden="1"/>
    </xf>
    <xf numFmtId="166" fontId="3" fillId="7" borderId="28" xfId="3" applyNumberFormat="1" applyFill="1" applyBorder="1" applyProtection="1">
      <protection hidden="1"/>
    </xf>
    <xf numFmtId="1" fontId="3" fillId="7" borderId="28" xfId="3" applyNumberFormat="1" applyFill="1" applyBorder="1" applyProtection="1">
      <protection hidden="1"/>
    </xf>
    <xf numFmtId="165" fontId="0" fillId="7" borderId="33" xfId="0" applyNumberFormat="1" applyFill="1" applyBorder="1" applyProtection="1">
      <protection hidden="1"/>
    </xf>
    <xf numFmtId="14" fontId="6" fillId="4" borderId="34" xfId="2" applyNumberFormat="1" applyFont="1" applyFill="1" applyBorder="1" applyProtection="1">
      <protection hidden="1"/>
    </xf>
    <xf numFmtId="14" fontId="3" fillId="4" borderId="11" xfId="3" applyNumberFormat="1" applyFill="1" applyBorder="1" applyProtection="1">
      <protection hidden="1"/>
    </xf>
    <xf numFmtId="0" fontId="6" fillId="4" borderId="11" xfId="2" applyNumberFormat="1" applyFont="1" applyFill="1" applyBorder="1" applyProtection="1">
      <protection hidden="1"/>
    </xf>
    <xf numFmtId="1" fontId="3" fillId="7" borderId="35" xfId="3" applyNumberFormat="1" applyFill="1" applyBorder="1" applyProtection="1">
      <protection hidden="1"/>
    </xf>
    <xf numFmtId="2" fontId="3" fillId="7" borderId="36" xfId="3" applyNumberFormat="1" applyFill="1" applyBorder="1" applyProtection="1">
      <protection hidden="1"/>
    </xf>
    <xf numFmtId="2" fontId="3" fillId="7" borderId="37" xfId="3" applyNumberFormat="1" applyFill="1" applyBorder="1" applyProtection="1">
      <protection hidden="1"/>
    </xf>
    <xf numFmtId="166" fontId="3" fillId="7" borderId="11" xfId="3" applyNumberFormat="1" applyFill="1" applyBorder="1" applyProtection="1">
      <protection hidden="1"/>
    </xf>
    <xf numFmtId="1" fontId="3" fillId="7" borderId="11" xfId="3" applyNumberFormat="1" applyFill="1" applyBorder="1" applyProtection="1">
      <protection hidden="1"/>
    </xf>
    <xf numFmtId="165" fontId="0" fillId="7" borderId="38" xfId="0" applyNumberFormat="1" applyFill="1" applyBorder="1" applyProtection="1">
      <protection hidden="1"/>
    </xf>
    <xf numFmtId="0" fontId="0" fillId="0" borderId="0" xfId="0" applyAlignment="1">
      <alignment horizontal="left"/>
    </xf>
    <xf numFmtId="165" fontId="0" fillId="7" borderId="39" xfId="0" applyNumberFormat="1" applyFill="1" applyBorder="1" applyProtection="1">
      <protection hidden="1"/>
    </xf>
    <xf numFmtId="0" fontId="15" fillId="0" borderId="17" xfId="1" applyFont="1" applyBorder="1" applyAlignment="1" applyProtection="1">
      <alignment horizontal="center" vertical="center" wrapText="1"/>
      <protection hidden="1"/>
    </xf>
    <xf numFmtId="0" fontId="15" fillId="0" borderId="18" xfId="1" applyFont="1" applyBorder="1" applyAlignment="1" applyProtection="1">
      <alignment horizontal="center" vertical="center" wrapText="1"/>
      <protection hidden="1"/>
    </xf>
    <xf numFmtId="0" fontId="15" fillId="0" borderId="18" xfId="1" applyFont="1" applyBorder="1" applyAlignment="1" applyProtection="1">
      <alignment horizontal="center" vertical="center"/>
      <protection hidden="1"/>
    </xf>
    <xf numFmtId="164" fontId="15" fillId="0" borderId="18" xfId="1" applyNumberFormat="1" applyFont="1" applyBorder="1" applyAlignment="1" applyProtection="1">
      <alignment horizontal="center" vertical="center" wrapText="1"/>
      <protection hidden="1"/>
    </xf>
    <xf numFmtId="0" fontId="15" fillId="8" borderId="18" xfId="1" applyFont="1" applyFill="1" applyBorder="1" applyAlignment="1" applyProtection="1">
      <alignment horizontal="center" vertical="center" wrapText="1"/>
      <protection hidden="1"/>
    </xf>
    <xf numFmtId="2" fontId="15" fillId="0" borderId="18" xfId="1" applyNumberFormat="1" applyFont="1" applyBorder="1" applyAlignment="1" applyProtection="1">
      <alignment horizontal="center" vertical="center" wrapText="1"/>
      <protection hidden="1"/>
    </xf>
    <xf numFmtId="0" fontId="15" fillId="8" borderId="19" xfId="1" applyFont="1" applyFill="1" applyBorder="1" applyAlignment="1" applyProtection="1">
      <alignment horizontal="center" vertical="center" wrapText="1"/>
      <protection hidden="1"/>
    </xf>
    <xf numFmtId="14" fontId="17" fillId="4" borderId="29" xfId="2" applyNumberFormat="1" applyFont="1" applyFill="1" applyBorder="1" applyProtection="1">
      <protection hidden="1"/>
    </xf>
    <xf numFmtId="14" fontId="18" fillId="4" borderId="28" xfId="3" applyNumberFormat="1" applyFont="1" applyFill="1" applyBorder="1" applyProtection="1">
      <protection hidden="1"/>
    </xf>
    <xf numFmtId="0" fontId="15" fillId="11" borderId="21" xfId="1" applyFont="1" applyFill="1" applyBorder="1" applyAlignment="1" applyProtection="1">
      <alignment horizontal="center" vertical="center" wrapText="1"/>
      <protection hidden="1"/>
    </xf>
    <xf numFmtId="165" fontId="12" fillId="11" borderId="28" xfId="0" applyNumberFormat="1" applyFont="1" applyFill="1" applyBorder="1" applyProtection="1">
      <protection hidden="1"/>
    </xf>
    <xf numFmtId="165" fontId="12" fillId="11" borderId="5" xfId="0" applyNumberFormat="1" applyFont="1" applyFill="1" applyBorder="1" applyProtection="1">
      <protection hidden="1"/>
    </xf>
    <xf numFmtId="165" fontId="12" fillId="11" borderId="11" xfId="0" applyNumberFormat="1" applyFont="1" applyFill="1" applyBorder="1" applyProtection="1">
      <protection hidden="1"/>
    </xf>
    <xf numFmtId="165" fontId="0" fillId="0" borderId="0" xfId="0" applyNumberFormat="1"/>
    <xf numFmtId="0" fontId="10" fillId="6" borderId="25" xfId="0" applyFont="1" applyFill="1" applyBorder="1" applyAlignment="1" applyProtection="1">
      <alignment horizontal="left" vertical="top" wrapText="1"/>
      <protection hidden="1"/>
    </xf>
    <xf numFmtId="0" fontId="0" fillId="0" borderId="26" xfId="0" applyBorder="1" applyAlignment="1" applyProtection="1">
      <alignment horizontal="left" vertical="top" wrapText="1"/>
      <protection hidden="1"/>
    </xf>
    <xf numFmtId="0" fontId="13" fillId="7" borderId="6" xfId="1" applyFont="1" applyFill="1" applyBorder="1" applyAlignment="1" applyProtection="1">
      <alignment horizontal="center" vertical="center" wrapText="1"/>
      <protection hidden="1"/>
    </xf>
    <xf numFmtId="0" fontId="14" fillId="0" borderId="6" xfId="0" applyFont="1" applyBorder="1" applyAlignment="1" applyProtection="1">
      <alignment wrapText="1"/>
      <protection hidden="1"/>
    </xf>
    <xf numFmtId="0" fontId="14" fillId="0" borderId="25" xfId="0" applyFont="1" applyBorder="1" applyAlignment="1" applyProtection="1">
      <alignment wrapText="1"/>
      <protection hidden="1"/>
    </xf>
    <xf numFmtId="165" fontId="9" fillId="7" borderId="7" xfId="0" applyNumberFormat="1" applyFont="1" applyFill="1" applyBorder="1" applyAlignment="1" applyProtection="1">
      <alignment horizontal="right" vertical="center"/>
      <protection hidden="1"/>
    </xf>
    <xf numFmtId="0" fontId="0" fillId="0" borderId="8" xfId="0" applyBorder="1" applyAlignment="1" applyProtection="1">
      <alignment horizontal="right"/>
      <protection hidden="1"/>
    </xf>
    <xf numFmtId="0" fontId="9" fillId="0" borderId="0" xfId="0" applyFont="1" applyAlignment="1">
      <alignment horizontal="center"/>
    </xf>
    <xf numFmtId="0" fontId="0" fillId="10" borderId="4" xfId="0" applyFill="1" applyBorder="1" applyAlignment="1">
      <alignment horizontal="center"/>
    </xf>
    <xf numFmtId="0" fontId="0" fillId="5" borderId="4" xfId="0" applyFill="1" applyBorder="1" applyAlignment="1">
      <alignment horizontal="center"/>
    </xf>
    <xf numFmtId="0" fontId="9" fillId="5" borderId="12" xfId="0" applyFont="1" applyFill="1" applyBorder="1" applyAlignment="1">
      <alignment horizontal="center"/>
    </xf>
    <xf numFmtId="0" fontId="0" fillId="0" borderId="13" xfId="0" applyBorder="1" applyAlignment="1">
      <alignment horizontal="center"/>
    </xf>
  </cellXfs>
  <cellStyles count="5">
    <cellStyle name="Invoer" xfId="2" builtinId="20"/>
    <cellStyle name="Kop 3" xfId="1" builtinId="18"/>
    <cellStyle name="Standaard" xfId="0" builtinId="0"/>
    <cellStyle name="Standaard 2" xfId="4" xr:uid="{00000000-0005-0000-0000-000003000000}"/>
    <cellStyle name="Uitvoer" xfId="3" builtinId="21"/>
  </cellStyles>
  <dxfs count="2">
    <dxf>
      <fill>
        <patternFill>
          <bgColor rgb="FFFF0000"/>
        </patternFill>
      </fill>
    </dxf>
    <dxf>
      <fill>
        <patternFill>
          <bgColor rgb="FFFF0000"/>
        </patternFill>
      </fill>
    </dxf>
  </dxfs>
  <tableStyles count="0" defaultTableStyle="TableStyleMedium2" defaultPivotStyle="PivotStyleLight16"/>
  <colors>
    <mruColors>
      <color rgb="FF1E1700"/>
      <color rgb="FFB0DD7F"/>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5</xdr:row>
      <xdr:rowOff>71120</xdr:rowOff>
    </xdr:from>
    <xdr:to>
      <xdr:col>19</xdr:col>
      <xdr:colOff>241091</xdr:colOff>
      <xdr:row>16</xdr:row>
      <xdr:rowOff>105199</xdr:rowOff>
    </xdr:to>
    <xdr:pic>
      <xdr:nvPicPr>
        <xdr:cNvPr id="2" name="Afbeelding 1">
          <a:extLst>
            <a:ext uri="{FF2B5EF4-FFF2-40B4-BE49-F238E27FC236}">
              <a16:creationId xmlns:a16="http://schemas.microsoft.com/office/drawing/2014/main" id="{6A11D54F-C5DA-58CE-66E3-33B53DCC63A4}"/>
            </a:ext>
          </a:extLst>
        </xdr:cNvPr>
        <xdr:cNvPicPr>
          <a:picLocks noChangeAspect="1"/>
        </xdr:cNvPicPr>
      </xdr:nvPicPr>
      <xdr:blipFill>
        <a:blip xmlns:r="http://schemas.openxmlformats.org/officeDocument/2006/relationships" r:embed="rId1"/>
        <a:stretch>
          <a:fillRect/>
        </a:stretch>
      </xdr:blipFill>
      <xdr:spPr>
        <a:xfrm>
          <a:off x="6324600" y="1076960"/>
          <a:ext cx="5575091" cy="22286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ost Verbeek | Expertisecentrum Meubel" id="{16EDCE6A-DF94-4301-B0E8-033ECB973A39}" userId="S::j.verbeek@ecmeubel.nl::4d058733-b3da-48ed-9f36-a3a796a31e4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2-05-24T12:46:34.35" personId="{16EDCE6A-DF94-4301-B0E8-033ECB973A39}" id="{DE46261F-9222-4F39-B006-65C0AFFC4F32}">
    <text>aangepast aan nieuwe bedragen 1-1-2025; echter CAO is nog niet afgesloten op 13-2-2025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U11"/>
  <sheetViews>
    <sheetView tabSelected="1" zoomScaleNormal="100" workbookViewId="0">
      <pane ySplit="1" topLeftCell="A2" activePane="bottomLeft" state="frozen"/>
      <selection activeCell="B5" sqref="B5"/>
      <selection pane="bottomLeft" activeCell="D3" sqref="D3"/>
    </sheetView>
  </sheetViews>
  <sheetFormatPr defaultRowHeight="14.4" x14ac:dyDescent="0.3"/>
  <cols>
    <col min="1" max="1" width="33.77734375" customWidth="1"/>
    <col min="2" max="2" width="6.21875" bestFit="1" customWidth="1"/>
    <col min="3" max="3" width="7.44140625" bestFit="1" customWidth="1"/>
    <col min="4" max="4" width="16.44140625" customWidth="1"/>
    <col min="5" max="5" width="9.21875" bestFit="1" customWidth="1"/>
    <col min="6" max="6" width="13.77734375" bestFit="1" customWidth="1"/>
    <col min="7" max="7" width="17.77734375" bestFit="1" customWidth="1"/>
    <col min="8" max="8" width="12.77734375" bestFit="1" customWidth="1"/>
    <col min="9" max="9" width="15.21875" bestFit="1" customWidth="1"/>
    <col min="10" max="11" width="8.21875" bestFit="1" customWidth="1"/>
    <col min="12" max="12" width="4.77734375" bestFit="1" customWidth="1"/>
    <col min="13" max="13" width="9" style="6" bestFit="1" customWidth="1"/>
    <col min="14" max="14" width="7.77734375" style="6" bestFit="1" customWidth="1"/>
    <col min="15" max="15" width="9.77734375" style="1" bestFit="1" customWidth="1"/>
    <col min="16" max="16" width="6.77734375" bestFit="1" customWidth="1"/>
    <col min="17" max="17" width="9" hidden="1" customWidth="1"/>
    <col min="18" max="18" width="10.44140625" bestFit="1" customWidth="1"/>
    <col min="19" max="19" width="8.21875" style="6" bestFit="1" customWidth="1"/>
    <col min="20" max="21" width="9.44140625" bestFit="1" customWidth="1"/>
  </cols>
  <sheetData>
    <row r="1" spans="1:21" ht="144.6" thickBot="1" x14ac:dyDescent="0.35">
      <c r="A1" s="64" t="s">
        <v>20</v>
      </c>
      <c r="B1" s="65" t="s">
        <v>13</v>
      </c>
      <c r="C1" s="65" t="s">
        <v>14</v>
      </c>
      <c r="D1" s="66" t="s">
        <v>3</v>
      </c>
      <c r="E1" s="65" t="s">
        <v>4</v>
      </c>
      <c r="F1" s="65" t="s">
        <v>28</v>
      </c>
      <c r="G1" s="65" t="s">
        <v>29</v>
      </c>
      <c r="H1" s="65" t="s">
        <v>30</v>
      </c>
      <c r="I1" s="65" t="s">
        <v>31</v>
      </c>
      <c r="J1" s="65" t="s">
        <v>18</v>
      </c>
      <c r="K1" s="65" t="s">
        <v>32</v>
      </c>
      <c r="L1" s="67" t="s">
        <v>33</v>
      </c>
      <c r="M1" s="68" t="s">
        <v>26</v>
      </c>
      <c r="N1" s="68" t="s">
        <v>35</v>
      </c>
      <c r="O1" s="69" t="s">
        <v>17</v>
      </c>
      <c r="P1" s="65" t="s">
        <v>34</v>
      </c>
      <c r="Q1" s="65" t="s">
        <v>16</v>
      </c>
      <c r="R1" s="73" t="s">
        <v>6</v>
      </c>
      <c r="S1" s="70" t="str">
        <f>CONCATENATE("uurloon volgens cao op ",Basisgegevens!C1)</f>
        <v>uurloon volgens cao op 1 januari 2025</v>
      </c>
    </row>
    <row r="2" spans="1:21" ht="26.55" customHeight="1" thickBot="1" x14ac:dyDescent="0.35">
      <c r="A2" s="40"/>
      <c r="B2" s="41"/>
      <c r="C2" s="41"/>
      <c r="D2" s="42"/>
      <c r="E2" s="43"/>
      <c r="F2" s="43"/>
      <c r="G2" s="43"/>
      <c r="H2" s="44"/>
      <c r="I2" s="45"/>
      <c r="J2" s="71" t="str">
        <f>IF(F2="","",IF(F2&lt;Basisgegevens!$B$2,"0",leerlinggegevens!F2))</f>
        <v/>
      </c>
      <c r="K2" s="72" t="str">
        <f>IF(G2&lt;Basisgegevens!$B$4,"",IF(F2="","",IF(G2&lt;&gt;"",IF(G2&lt;Basisgegevens!$B$5,G2,Basisgegevens!$B$5),Basisgegevens!$B$5)))</f>
        <v/>
      </c>
      <c r="L2" s="46" t="str">
        <f>IF(G2&lt;Basisgegevens!$B$4,"",IF(F2="","",IF(DATEDIF(F2,K2,"D")&lt;396,1,(IF(DATEDIF(F2,K2,"D")&lt;730,2,(IF(DATEDIF(F2,K2,"D")&lt;1095,3,IF(DATEDIF(F2,K2,"D")&lt;1460,4,5))))))))</f>
        <v/>
      </c>
      <c r="M2" s="47" t="str">
        <f>IF(G2&lt;Basisgegevens!$B$4,"",IF(J2&gt;K2,0,MIN(IF(F2="",0,_xlfn.CEILING.PRECISE((DATEDIF(J2,K2,"D")/7))),48)-I2/2))</f>
        <v/>
      </c>
      <c r="N2" s="48" t="str">
        <f>IF(D2="","",IF(H2&gt;7.75,7.75,IF(H2="",7.75,H2)))</f>
        <v/>
      </c>
      <c r="O2" s="49" t="str">
        <f>IF(G2&lt;Basisgegevens!$B$4,"",IF(F2="",0,M2*N2))</f>
        <v/>
      </c>
      <c r="P2" s="50">
        <f>ROUNDDOWN(IF(F2="",0,(DATEDIF(E2,Basisgegevens!$B$1,"D")+1))/365.25,0)</f>
        <v>0</v>
      </c>
      <c r="Q2" s="51">
        <v>2</v>
      </c>
      <c r="R2" s="74" t="str">
        <f>IF(G2&lt;Basisgegevens!$B$4,"",IF(F2="",0,VLOOKUP(P2,Loonschaal!$A$7:$C$47,Q2,FALSE)/7.75*O2*(1+Basisgegevens!$B$10/100)/5))</f>
        <v/>
      </c>
      <c r="S2" s="63">
        <f>(IF(F2="",0,(IF(L2&gt;3,0,(VLOOKUP(P2,Loonschaal!$A$7:$C$31,Q2,FALSE)))))/38.75)</f>
        <v>0</v>
      </c>
      <c r="T2" s="77"/>
      <c r="U2" s="77"/>
    </row>
    <row r="3" spans="1:21" ht="26.55" customHeight="1" thickBot="1" x14ac:dyDescent="0.35">
      <c r="A3" s="40"/>
      <c r="B3" s="33"/>
      <c r="C3" s="33"/>
      <c r="D3" s="34"/>
      <c r="E3" s="9"/>
      <c r="F3" s="9"/>
      <c r="G3" s="43"/>
      <c r="H3" s="31"/>
      <c r="I3" s="25"/>
      <c r="J3" s="24" t="str">
        <f>IF(F3="","",IF(F3&lt;Basisgegevens!$B$2,"0",leerlinggegevens!F3))</f>
        <v/>
      </c>
      <c r="K3" s="3" t="str">
        <f>IF(G3&lt;Basisgegevens!$B$4,"",IF(F3="","",IF(G3&lt;&gt;"",IF(G3&lt;Basisgegevens!$B$5,G3,Basisgegevens!$B$5),Basisgegevens!$B$5)))</f>
        <v/>
      </c>
      <c r="L3" s="4" t="str">
        <f>IF(G3&lt;Basisgegevens!$B$4,"",IF(F3="","",IF(DATEDIF(F3,K3,"D")&lt;396,1,(IF(DATEDIF(F3,K3,"D")&lt;730,2,(IF(DATEDIF(F3,K3,"D")&lt;1095,3,IF(DATEDIF(F3,K3,"D")&lt;1460,4,5))))))))</f>
        <v/>
      </c>
      <c r="M3" s="38" t="str">
        <f>IF(G3&lt;Basisgegevens!$B$4,"",IF(J3&gt;K3,0,MIN(IF(F3="",0,_xlfn.CEILING.PRECISE((DATEDIF(J3,K3,"D")/7))),48)-I3/2))</f>
        <v/>
      </c>
      <c r="N3" s="39" t="str">
        <f t="shared" ref="N3:N5" si="0">IF(D3="","",IF(H3&gt;7.75,7.75,IF(H3="",7.75,H3)))</f>
        <v/>
      </c>
      <c r="O3" s="49" t="str">
        <f>IF(G3&lt;Basisgegevens!$B$4,"",IF(F3="",0,M3*N3))</f>
        <v/>
      </c>
      <c r="P3" s="8">
        <f>ROUNDDOWN(IF(F3="",0,(DATEDIF(E3,Basisgegevens!$B$1,"D")+1))/365.25,0)</f>
        <v>0</v>
      </c>
      <c r="Q3" s="7">
        <v>2</v>
      </c>
      <c r="R3" s="75" t="str">
        <f>IF(G3&lt;Basisgegevens!$B$4,"",IF(F3="",0,VLOOKUP(P3,Loonschaal!$A$7:$C$47,Q3,FALSE)/7.75*O3*(1+Basisgegevens!$B$10/100)/5))</f>
        <v/>
      </c>
      <c r="S3" s="52">
        <f>IF(F3="",0,(IF(L3&gt;3,0,(VLOOKUP(P3,Loonschaal!$A$7:$C$31,Q3,FALSE)))))/38.75</f>
        <v>0</v>
      </c>
    </row>
    <row r="4" spans="1:21" ht="26.55" customHeight="1" thickBot="1" x14ac:dyDescent="0.35">
      <c r="A4" s="10"/>
      <c r="B4" s="33"/>
      <c r="C4" s="33"/>
      <c r="D4" s="34"/>
      <c r="E4" s="9"/>
      <c r="F4" s="9"/>
      <c r="G4" s="9"/>
      <c r="H4" s="31"/>
      <c r="I4" s="25"/>
      <c r="J4" s="24" t="str">
        <f>IF(F4="","",IF(F4&lt;Basisgegevens!$B$2,"0",leerlinggegevens!F4))</f>
        <v/>
      </c>
      <c r="K4" s="3" t="str">
        <f>IF(G4&lt;Basisgegevens!$B$4,"",IF(F4="","",IF(G4&lt;&gt;"",IF(G4&lt;Basisgegevens!$B$5,G4,Basisgegevens!$B$5),Basisgegevens!$B$5)))</f>
        <v/>
      </c>
      <c r="L4" s="4" t="str">
        <f>IF(G4&lt;Basisgegevens!$B$4,"",IF(F4="","",IF(DATEDIF(F4,K4,"D")&lt;396,1,(IF(DATEDIF(F4,K4,"D")&lt;730,2,(IF(DATEDIF(F4,K4,"D")&lt;1095,3,IF(DATEDIF(F4,K4,"D")&lt;1460,4,5))))))))</f>
        <v/>
      </c>
      <c r="M4" s="38" t="str">
        <f>IF(G4&lt;Basisgegevens!$B$4,"",IF(J4&gt;K4,0,MIN(IF(F4="",0,_xlfn.CEILING.PRECISE((DATEDIF(J4,K4,"D")/7))),48)-I4/2))</f>
        <v/>
      </c>
      <c r="N4" s="39" t="str">
        <f t="shared" si="0"/>
        <v/>
      </c>
      <c r="O4" s="37" t="str">
        <f>IF(G4&lt;Basisgegevens!$B$4,"",IF(F4="",0,M4*N4))</f>
        <v/>
      </c>
      <c r="P4" s="8">
        <f>ROUNDDOWN(IF(F4="",0,(DATEDIF(E4,Basisgegevens!$B$1,"D")+1))/365.25,0)</f>
        <v>0</v>
      </c>
      <c r="Q4" s="7">
        <v>2</v>
      </c>
      <c r="R4" s="75" t="str">
        <f>IF(G4&lt;Basisgegevens!$B$4,"",IF(F4="",0,VLOOKUP(P4,Loonschaal!$A$7:$C$47,Q4,FALSE)/7.75*O4*(1+Basisgegevens!$B$10/100)/5))</f>
        <v/>
      </c>
      <c r="S4" s="52">
        <f>IF(F4="",0,(IF(L4&gt;3,0,(VLOOKUP(P4,Loonschaal!$A$7:$C$31,Q4,FALSE)))))/38.75</f>
        <v>0</v>
      </c>
    </row>
    <row r="5" spans="1:21" ht="26.55" customHeight="1" thickBot="1" x14ac:dyDescent="0.35">
      <c r="A5" s="11"/>
      <c r="B5" s="35"/>
      <c r="C5" s="35"/>
      <c r="D5" s="36"/>
      <c r="E5" s="26"/>
      <c r="F5" s="26"/>
      <c r="G5" s="26"/>
      <c r="H5" s="32"/>
      <c r="I5" s="27"/>
      <c r="J5" s="53" t="str">
        <f>IF(F5="","",IF(F5&lt;Basisgegevens!$B$2,"0",leerlinggegevens!F5))</f>
        <v/>
      </c>
      <c r="K5" s="54" t="str">
        <f>IF(G5&lt;Basisgegevens!$B$4,"",IF(F5="","",IF(G5&lt;&gt;"",IF(G5&lt;Basisgegevens!$B$5,G5,Basisgegevens!$B$5),Basisgegevens!$B$5)))</f>
        <v/>
      </c>
      <c r="L5" s="55" t="str">
        <f>IF(G5&lt;Basisgegevens!$B$4,"",IF(F5="","",IF(DATEDIF(F5,K5,"D")&lt;396,1,(IF(DATEDIF(F5,K5,"D")&lt;730,2,(IF(DATEDIF(F5,K5,"D")&lt;1095,3,IF(DATEDIF(F5,K5,"D")&lt;1460,4,5))))))))</f>
        <v/>
      </c>
      <c r="M5" s="56" t="str">
        <f>IF(G5&lt;Basisgegevens!$B$4,"",IF(J5&gt;K5,0,MIN(IF(F5="",0,_xlfn.CEILING.PRECISE((DATEDIF(J5,K5,"D")/7))),48)-I5/2))</f>
        <v/>
      </c>
      <c r="N5" s="57" t="str">
        <f t="shared" si="0"/>
        <v/>
      </c>
      <c r="O5" s="58" t="str">
        <f>IF(G5&lt;Basisgegevens!$B$4,"",IF(F5="",0,M5*N5))</f>
        <v/>
      </c>
      <c r="P5" s="59">
        <f>ROUNDDOWN(IF(F5="",0,(DATEDIF(E5,Basisgegevens!$B$1,"D")+1))/365.25,0)</f>
        <v>0</v>
      </c>
      <c r="Q5" s="60">
        <v>2</v>
      </c>
      <c r="R5" s="76" t="str">
        <f>IF(G5&lt;Basisgegevens!$B$4,"",IF(F5="",0,VLOOKUP(P5,Loonschaal!$A$7:$C$47,Q5,FALSE)/7.75*O5*(1+Basisgegevens!$B$10/100)/5))</f>
        <v/>
      </c>
      <c r="S5" s="61">
        <f>IF(F5="",0,(IF(L5&gt;3,0,(VLOOKUP(P5,Loonschaal!$A$7:$C$31,Q5,FALSE)))))/38.75</f>
        <v>0</v>
      </c>
    </row>
    <row r="6" spans="1:21" ht="15.6" thickTop="1" thickBot="1" x14ac:dyDescent="0.35"/>
    <row r="7" spans="1:21" ht="117" customHeight="1" thickTop="1" thickBot="1" x14ac:dyDescent="0.4">
      <c r="A7" s="78" t="s">
        <v>36</v>
      </c>
      <c r="B7" s="79"/>
      <c r="C7" s="79"/>
      <c r="D7" s="79"/>
      <c r="E7" s="79"/>
      <c r="F7" s="79"/>
      <c r="G7" s="79"/>
      <c r="H7" s="79"/>
      <c r="I7" s="79"/>
      <c r="J7" s="80" t="str">
        <f>CONCATENATE("Totaal uit te keren aan: ",A2)</f>
        <v xml:space="preserve">Totaal uit te keren aan: </v>
      </c>
      <c r="K7" s="81"/>
      <c r="L7" s="82"/>
      <c r="M7" s="83">
        <f>SUM(R2:R5)</f>
        <v>0</v>
      </c>
      <c r="N7" s="84"/>
      <c r="O7" s="62"/>
      <c r="P7" s="62"/>
    </row>
    <row r="8" spans="1:21" ht="15.6" customHeight="1" thickTop="1" x14ac:dyDescent="0.3">
      <c r="M8"/>
    </row>
    <row r="9" spans="1:21" ht="15.6" customHeight="1" x14ac:dyDescent="0.3">
      <c r="M9"/>
    </row>
    <row r="10" spans="1:21" ht="15.6" customHeight="1" x14ac:dyDescent="0.3">
      <c r="M10"/>
    </row>
    <row r="11" spans="1:21" ht="15.6" customHeight="1" x14ac:dyDescent="0.3">
      <c r="M11"/>
    </row>
  </sheetData>
  <sheetProtection algorithmName="SHA-512" hashValue="prBVqNKaOsWAA6ShslqS9jo+rGcSny1fep7nBW0zomFaWHfx0OMp+ZsvfMP2Rv7OwcdQhqDxqjScM/NP5sIqSA==" saltValue="xtVYYZotg+5eAXzX24hV4Q==" spinCount="100000" sheet="1" formatCells="0" formatColumns="0" formatRows="0" insertColumns="0" insertRows="0" insertHyperlinks="0" deleteColumns="0" deleteRows="0"/>
  <mergeCells count="3">
    <mergeCell ref="A7:I7"/>
    <mergeCell ref="J7:L7"/>
    <mergeCell ref="M7:N7"/>
  </mergeCells>
  <conditionalFormatting sqref="A4:A5">
    <cfRule type="expression" dxfId="1" priority="2">
      <formula>#REF!="ongeldig"</formula>
    </cfRule>
  </conditionalFormatting>
  <conditionalFormatting sqref="A2:A3">
    <cfRule type="expression" dxfId="0" priority="1">
      <formula>#REF!="ongeldig"</formula>
    </cfRule>
  </conditionalFormatting>
  <dataValidations xWindow="470" yWindow="486" count="2">
    <dataValidation type="date" errorStyle="warning" operator="greaterThan" allowBlank="1" showInputMessage="1" showErrorMessage="1" error="Is de datum juist?" sqref="E2:E5" xr:uid="{00000000-0002-0000-0000-000000000000}">
      <formula1>29221</formula1>
    </dataValidation>
    <dataValidation type="whole" errorStyle="warning" allowBlank="1" showInputMessage="1" showErrorMessage="1" error="Er is geen geheel getal ingevoerd" prompt="Voer alleen gehele getallen in" sqref="I2:I5" xr:uid="{00000000-0002-0000-0000-000001000000}">
      <formula1>0</formula1>
      <formula2>96</formula2>
    </dataValidation>
  </dataValidations>
  <pageMargins left="0.31496062992125984" right="0.31496062992125984" top="0.35433070866141736" bottom="0.35433070866141736" header="0" footer="0"/>
  <pageSetup paperSize="9" scale="71" orientation="landscape" r:id="rId1"/>
  <extLst>
    <ext xmlns:x14="http://schemas.microsoft.com/office/spreadsheetml/2009/9/main" uri="{CCE6A557-97BC-4b89-ADB6-D9C93CAAB3DF}">
      <x14:dataValidations xmlns:xm="http://schemas.microsoft.com/office/excel/2006/main" xWindow="470" yWindow="486" count="3">
        <x14:dataValidation type="date" errorStyle="warning" operator="lessThanOrEqual" allowBlank="1" showInputMessage="1" showErrorMessage="1" error="Is de datum juist?_x000a_" prompt="De datum moet voor de einddatum van het cursusjaar liggen." xr:uid="{00000000-0002-0000-0000-000002000000}">
          <x14:formula1>
            <xm:f>Basisgegevens!B$5</xm:f>
          </x14:formula1>
          <xm:sqref>F2:F5</xm:sqref>
        </x14:dataValidation>
        <x14:dataValidation type="date" errorStyle="warning" operator="greaterThan" allowBlank="1" showInputMessage="1" showErrorMessage="1" errorTitle="Is de datum juist?" error="Is de datum juist ingevoerd? " xr:uid="{58E849FE-6F13-46C0-A7D6-CAEB095ADFF0}">
          <x14:formula1>
            <xm:f>Basisgegevens!B4</xm:f>
          </x14:formula1>
          <xm:sqref>G2:H4</xm:sqref>
        </x14:dataValidation>
        <x14:dataValidation type="date" errorStyle="warning" operator="greaterThan" allowBlank="1" showInputMessage="1" showErrorMessage="1" errorTitle="Is de datum juist?" error="Is de datum juist ingevoerd? " xr:uid="{402C778B-61FA-479B-8AAE-07B1E7C1F4F7}">
          <x14:formula1>
            <xm:f>Basisgegevens!B4</xm:f>
          </x14:formula1>
          <xm:sqref>G5:H5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AJ47"/>
  <sheetViews>
    <sheetView topLeftCell="A6" workbookViewId="0">
      <selection activeCell="E13" sqref="E13"/>
    </sheetView>
  </sheetViews>
  <sheetFormatPr defaultRowHeight="14.4" x14ac:dyDescent="0.3"/>
  <cols>
    <col min="3" max="3" width="10" bestFit="1" customWidth="1"/>
  </cols>
  <sheetData>
    <row r="1" spans="1:36" ht="18" x14ac:dyDescent="0.35">
      <c r="A1" s="85" t="s">
        <v>21</v>
      </c>
      <c r="B1" s="85"/>
      <c r="C1" s="85"/>
      <c r="D1" s="85"/>
      <c r="E1" s="85"/>
      <c r="F1" s="85"/>
      <c r="G1" s="85"/>
      <c r="H1" s="85"/>
      <c r="I1" s="85"/>
      <c r="J1" s="85"/>
      <c r="K1" s="85"/>
      <c r="L1" s="85"/>
      <c r="M1" s="85"/>
      <c r="N1" s="85"/>
      <c r="O1" s="85"/>
      <c r="P1" s="85"/>
      <c r="Q1" s="85"/>
    </row>
    <row r="2" spans="1:36" ht="18" x14ac:dyDescent="0.35">
      <c r="A2" s="88" t="s">
        <v>22</v>
      </c>
      <c r="B2" s="89"/>
      <c r="C2" s="89"/>
      <c r="D2" s="89"/>
      <c r="E2" s="89"/>
      <c r="F2" s="89"/>
      <c r="G2" s="89"/>
      <c r="H2" s="89"/>
      <c r="I2" s="12"/>
    </row>
    <row r="3" spans="1:36" x14ac:dyDescent="0.3">
      <c r="A3" s="13"/>
      <c r="B3" s="87"/>
      <c r="C3" s="87"/>
      <c r="E3" s="87" t="s">
        <v>23</v>
      </c>
      <c r="F3" s="87"/>
      <c r="G3" s="87" t="s">
        <v>23</v>
      </c>
      <c r="H3" s="87"/>
      <c r="I3" s="87" t="s">
        <v>23</v>
      </c>
      <c r="J3" s="87"/>
    </row>
    <row r="4" spans="1:36" x14ac:dyDescent="0.3">
      <c r="A4" s="14"/>
      <c r="B4" s="14" t="s">
        <v>0</v>
      </c>
      <c r="C4" s="14" t="s">
        <v>1</v>
      </c>
      <c r="E4" s="86">
        <v>1</v>
      </c>
      <c r="F4" s="86"/>
      <c r="G4" s="86">
        <v>2</v>
      </c>
      <c r="H4" s="86"/>
      <c r="I4" s="86">
        <v>3</v>
      </c>
      <c r="J4" s="86"/>
      <c r="AJ4" t="str">
        <f>IF(ISERROR(VLOOKUP(R4,Loonschaal!$A$8:$E$31,#REF!,FALSE)*AA4*38.75/5*1.32),"",VLOOKUP(R4,Loonschaal!$A$8:$E$31,#REF!,FALSE)*AA4*38.75/5*1.32)</f>
        <v/>
      </c>
    </row>
    <row r="5" spans="1:36" x14ac:dyDescent="0.3">
      <c r="A5" s="14"/>
      <c r="B5" s="14"/>
      <c r="C5" s="14" t="s">
        <v>2</v>
      </c>
      <c r="E5" s="14" t="s">
        <v>0</v>
      </c>
      <c r="F5" s="14" t="s">
        <v>1</v>
      </c>
      <c r="G5" s="14" t="s">
        <v>0</v>
      </c>
      <c r="H5" s="14" t="s">
        <v>1</v>
      </c>
      <c r="I5" s="14" t="s">
        <v>0</v>
      </c>
      <c r="J5" s="14" t="s">
        <v>1</v>
      </c>
    </row>
    <row r="6" spans="1:36" ht="28.8" x14ac:dyDescent="0.3">
      <c r="A6" s="15" t="s">
        <v>24</v>
      </c>
      <c r="B6" s="16">
        <v>45658</v>
      </c>
      <c r="C6" s="16">
        <v>45658</v>
      </c>
    </row>
    <row r="7" spans="1:36" x14ac:dyDescent="0.3">
      <c r="A7" s="2">
        <v>15</v>
      </c>
      <c r="B7" s="28">
        <v>253.28</v>
      </c>
      <c r="C7" s="29">
        <f>B7/38.75</f>
        <v>6.5362580645161295</v>
      </c>
      <c r="D7" s="21"/>
    </row>
    <row r="8" spans="1:36" x14ac:dyDescent="0.3">
      <c r="A8" s="2">
        <v>16</v>
      </c>
      <c r="B8" s="28">
        <f>B7</f>
        <v>253.28</v>
      </c>
      <c r="C8" s="29">
        <f>B8/38.75</f>
        <v>6.5362580645161295</v>
      </c>
      <c r="D8" s="21"/>
    </row>
    <row r="9" spans="1:36" x14ac:dyDescent="0.3">
      <c r="A9" s="2">
        <v>17</v>
      </c>
      <c r="B9" s="28">
        <v>276.06</v>
      </c>
      <c r="C9" s="29">
        <f>B9/38.75</f>
        <v>7.1241290322580646</v>
      </c>
      <c r="D9" s="21"/>
    </row>
    <row r="10" spans="1:36" x14ac:dyDescent="0.3">
      <c r="A10" s="2">
        <v>18</v>
      </c>
      <c r="B10" s="28">
        <v>298.81</v>
      </c>
      <c r="C10" s="29">
        <f>B10/38.75</f>
        <v>7.7112258064516128</v>
      </c>
      <c r="D10" s="21"/>
    </row>
    <row r="11" spans="1:36" x14ac:dyDescent="0.3">
      <c r="A11" s="2">
        <v>19</v>
      </c>
      <c r="B11" s="28">
        <v>344.35</v>
      </c>
      <c r="C11" s="29">
        <f t="shared" ref="C11:C47" si="0">B11/38.75</f>
        <v>8.886451612903226</v>
      </c>
      <c r="D11" s="21"/>
    </row>
    <row r="12" spans="1:36" x14ac:dyDescent="0.3">
      <c r="A12" s="2">
        <v>20</v>
      </c>
      <c r="B12" s="28">
        <v>412.01</v>
      </c>
      <c r="C12" s="29">
        <f t="shared" si="0"/>
        <v>10.632516129032258</v>
      </c>
      <c r="D12" s="21"/>
    </row>
    <row r="13" spans="1:36" x14ac:dyDescent="0.3">
      <c r="A13" s="2">
        <v>21</v>
      </c>
      <c r="B13" s="28">
        <v>527.49</v>
      </c>
      <c r="C13" s="29">
        <f t="shared" si="0"/>
        <v>13.612645161290322</v>
      </c>
      <c r="D13" s="22"/>
      <c r="E13" s="29">
        <f>B14</f>
        <v>527.49</v>
      </c>
      <c r="F13" s="29">
        <f>E13/38.75</f>
        <v>13.612645161290322</v>
      </c>
      <c r="G13" s="29">
        <f>$B$15</f>
        <v>545.16</v>
      </c>
      <c r="H13" s="29">
        <f>G13/38.75</f>
        <v>14.068645161290322</v>
      </c>
      <c r="I13" s="30">
        <f>$B$16</f>
        <v>563.77</v>
      </c>
      <c r="J13" s="29">
        <f>I13/38.75</f>
        <v>14.548903225806452</v>
      </c>
    </row>
    <row r="14" spans="1:36" x14ac:dyDescent="0.3">
      <c r="A14" s="2">
        <v>22</v>
      </c>
      <c r="B14" s="28">
        <v>527.49</v>
      </c>
      <c r="C14" s="29">
        <f>B14/38.75</f>
        <v>13.612645161290322</v>
      </c>
      <c r="D14" s="22"/>
      <c r="E14" s="29">
        <f>B15</f>
        <v>545.16</v>
      </c>
      <c r="F14" s="29">
        <f t="shared" ref="F14:F47" si="1">E14/38.75</f>
        <v>14.068645161290322</v>
      </c>
      <c r="G14" s="30">
        <f>$B$16</f>
        <v>563.77</v>
      </c>
      <c r="H14" s="29">
        <f t="shared" ref="H14:J47" si="2">G14/38.75</f>
        <v>14.548903225806452</v>
      </c>
      <c r="I14" s="30">
        <f t="shared" ref="I14:I47" si="3">$B$16</f>
        <v>563.77</v>
      </c>
      <c r="J14" s="29">
        <f t="shared" si="2"/>
        <v>14.548903225806452</v>
      </c>
    </row>
    <row r="15" spans="1:36" x14ac:dyDescent="0.3">
      <c r="A15" s="2">
        <v>23</v>
      </c>
      <c r="B15" s="28">
        <v>545.16</v>
      </c>
      <c r="C15" s="29">
        <f>B15/38.75</f>
        <v>14.068645161290322</v>
      </c>
      <c r="D15" s="22"/>
      <c r="E15" s="30">
        <f>$B$16</f>
        <v>563.77</v>
      </c>
      <c r="F15" s="29">
        <f t="shared" si="1"/>
        <v>14.548903225806452</v>
      </c>
      <c r="G15" s="30">
        <f t="shared" ref="G15:G47" si="4">$B$16</f>
        <v>563.77</v>
      </c>
      <c r="H15" s="29">
        <f t="shared" si="2"/>
        <v>14.548903225806452</v>
      </c>
      <c r="I15" s="30">
        <f t="shared" si="3"/>
        <v>563.77</v>
      </c>
      <c r="J15" s="29">
        <f t="shared" si="2"/>
        <v>14.548903225806452</v>
      </c>
    </row>
    <row r="16" spans="1:36" x14ac:dyDescent="0.3">
      <c r="A16" s="2">
        <v>24</v>
      </c>
      <c r="B16" s="28">
        <v>563.77</v>
      </c>
      <c r="C16" s="29">
        <f t="shared" si="0"/>
        <v>14.548903225806452</v>
      </c>
      <c r="D16" s="22"/>
      <c r="E16" s="30">
        <f t="shared" ref="E16:E47" si="5">$B$16</f>
        <v>563.77</v>
      </c>
      <c r="F16" s="29">
        <f t="shared" si="1"/>
        <v>14.548903225806452</v>
      </c>
      <c r="G16" s="30">
        <f t="shared" si="4"/>
        <v>563.77</v>
      </c>
      <c r="H16" s="29">
        <f t="shared" si="2"/>
        <v>14.548903225806452</v>
      </c>
      <c r="I16" s="30">
        <f t="shared" si="3"/>
        <v>563.77</v>
      </c>
      <c r="J16" s="29">
        <f t="shared" si="2"/>
        <v>14.548903225806452</v>
      </c>
    </row>
    <row r="17" spans="1:10" x14ac:dyDescent="0.3">
      <c r="A17" s="2">
        <v>25</v>
      </c>
      <c r="B17" s="30">
        <f>$B$16</f>
        <v>563.77</v>
      </c>
      <c r="C17" s="29">
        <f t="shared" si="0"/>
        <v>14.548903225806452</v>
      </c>
      <c r="D17" s="22"/>
      <c r="E17" s="30">
        <f t="shared" si="5"/>
        <v>563.77</v>
      </c>
      <c r="F17" s="29">
        <f t="shared" si="1"/>
        <v>14.548903225806452</v>
      </c>
      <c r="G17" s="30">
        <f t="shared" si="4"/>
        <v>563.77</v>
      </c>
      <c r="H17" s="29">
        <f t="shared" si="2"/>
        <v>14.548903225806452</v>
      </c>
      <c r="I17" s="30">
        <f t="shared" si="3"/>
        <v>563.77</v>
      </c>
      <c r="J17" s="29">
        <f t="shared" si="2"/>
        <v>14.548903225806452</v>
      </c>
    </row>
    <row r="18" spans="1:10" x14ac:dyDescent="0.3">
      <c r="A18" s="2">
        <v>26</v>
      </c>
      <c r="B18" s="30">
        <f t="shared" ref="B18:B47" si="6">$B$16</f>
        <v>563.77</v>
      </c>
      <c r="C18" s="29">
        <f t="shared" si="0"/>
        <v>14.548903225806452</v>
      </c>
      <c r="D18" s="22"/>
      <c r="E18" s="30">
        <f t="shared" si="5"/>
        <v>563.77</v>
      </c>
      <c r="F18" s="29">
        <f t="shared" si="1"/>
        <v>14.548903225806452</v>
      </c>
      <c r="G18" s="30">
        <f t="shared" si="4"/>
        <v>563.77</v>
      </c>
      <c r="H18" s="29">
        <f t="shared" si="2"/>
        <v>14.548903225806452</v>
      </c>
      <c r="I18" s="30">
        <f t="shared" si="3"/>
        <v>563.77</v>
      </c>
      <c r="J18" s="29">
        <f t="shared" si="2"/>
        <v>14.548903225806452</v>
      </c>
    </row>
    <row r="19" spans="1:10" x14ac:dyDescent="0.3">
      <c r="A19" s="2">
        <v>27</v>
      </c>
      <c r="B19" s="30">
        <f t="shared" si="6"/>
        <v>563.77</v>
      </c>
      <c r="C19" s="29">
        <f t="shared" si="0"/>
        <v>14.548903225806452</v>
      </c>
      <c r="D19" s="22"/>
      <c r="E19" s="30">
        <f t="shared" si="5"/>
        <v>563.77</v>
      </c>
      <c r="F19" s="29">
        <f t="shared" si="1"/>
        <v>14.548903225806452</v>
      </c>
      <c r="G19" s="30">
        <f t="shared" si="4"/>
        <v>563.77</v>
      </c>
      <c r="H19" s="29">
        <f t="shared" si="2"/>
        <v>14.548903225806452</v>
      </c>
      <c r="I19" s="30">
        <f t="shared" si="3"/>
        <v>563.77</v>
      </c>
      <c r="J19" s="29">
        <f t="shared" si="2"/>
        <v>14.548903225806452</v>
      </c>
    </row>
    <row r="20" spans="1:10" x14ac:dyDescent="0.3">
      <c r="A20" s="2">
        <v>28</v>
      </c>
      <c r="B20" s="30">
        <f t="shared" si="6"/>
        <v>563.77</v>
      </c>
      <c r="C20" s="29">
        <f t="shared" si="0"/>
        <v>14.548903225806452</v>
      </c>
      <c r="D20" s="22"/>
      <c r="E20" s="30">
        <f t="shared" si="5"/>
        <v>563.77</v>
      </c>
      <c r="F20" s="29">
        <f t="shared" si="1"/>
        <v>14.548903225806452</v>
      </c>
      <c r="G20" s="30">
        <f t="shared" si="4"/>
        <v>563.77</v>
      </c>
      <c r="H20" s="29">
        <f t="shared" si="2"/>
        <v>14.548903225806452</v>
      </c>
      <c r="I20" s="30">
        <f t="shared" si="3"/>
        <v>563.77</v>
      </c>
      <c r="J20" s="29">
        <f t="shared" si="2"/>
        <v>14.548903225806452</v>
      </c>
    </row>
    <row r="21" spans="1:10" x14ac:dyDescent="0.3">
      <c r="A21" s="2">
        <v>29</v>
      </c>
      <c r="B21" s="30">
        <f t="shared" si="6"/>
        <v>563.77</v>
      </c>
      <c r="C21" s="29">
        <f t="shared" si="0"/>
        <v>14.548903225806452</v>
      </c>
      <c r="D21" s="22"/>
      <c r="E21" s="30">
        <f t="shared" si="5"/>
        <v>563.77</v>
      </c>
      <c r="F21" s="29">
        <f t="shared" si="1"/>
        <v>14.548903225806452</v>
      </c>
      <c r="G21" s="30">
        <f t="shared" si="4"/>
        <v>563.77</v>
      </c>
      <c r="H21" s="29">
        <f t="shared" si="2"/>
        <v>14.548903225806452</v>
      </c>
      <c r="I21" s="30">
        <f t="shared" si="3"/>
        <v>563.77</v>
      </c>
      <c r="J21" s="29">
        <f t="shared" si="2"/>
        <v>14.548903225806452</v>
      </c>
    </row>
    <row r="22" spans="1:10" x14ac:dyDescent="0.3">
      <c r="A22" s="2">
        <v>30</v>
      </c>
      <c r="B22" s="30">
        <f t="shared" si="6"/>
        <v>563.77</v>
      </c>
      <c r="C22" s="29">
        <f t="shared" si="0"/>
        <v>14.548903225806452</v>
      </c>
      <c r="D22" s="22"/>
      <c r="E22" s="30">
        <f t="shared" si="5"/>
        <v>563.77</v>
      </c>
      <c r="F22" s="29">
        <f t="shared" si="1"/>
        <v>14.548903225806452</v>
      </c>
      <c r="G22" s="30">
        <f t="shared" si="4"/>
        <v>563.77</v>
      </c>
      <c r="H22" s="29">
        <f t="shared" si="2"/>
        <v>14.548903225806452</v>
      </c>
      <c r="I22" s="30">
        <f t="shared" si="3"/>
        <v>563.77</v>
      </c>
      <c r="J22" s="29">
        <f t="shared" si="2"/>
        <v>14.548903225806452</v>
      </c>
    </row>
    <row r="23" spans="1:10" x14ac:dyDescent="0.3">
      <c r="A23" s="2">
        <v>31</v>
      </c>
      <c r="B23" s="30">
        <f t="shared" si="6"/>
        <v>563.77</v>
      </c>
      <c r="C23" s="29">
        <f t="shared" si="0"/>
        <v>14.548903225806452</v>
      </c>
      <c r="D23" s="22"/>
      <c r="E23" s="30">
        <f t="shared" si="5"/>
        <v>563.77</v>
      </c>
      <c r="F23" s="29">
        <f t="shared" si="1"/>
        <v>14.548903225806452</v>
      </c>
      <c r="G23" s="30">
        <f t="shared" si="4"/>
        <v>563.77</v>
      </c>
      <c r="H23" s="29">
        <f t="shared" si="2"/>
        <v>14.548903225806452</v>
      </c>
      <c r="I23" s="30">
        <f t="shared" si="3"/>
        <v>563.77</v>
      </c>
      <c r="J23" s="29">
        <f t="shared" si="2"/>
        <v>14.548903225806452</v>
      </c>
    </row>
    <row r="24" spans="1:10" x14ac:dyDescent="0.3">
      <c r="A24" s="2">
        <v>32</v>
      </c>
      <c r="B24" s="30">
        <f t="shared" si="6"/>
        <v>563.77</v>
      </c>
      <c r="C24" s="29">
        <f t="shared" si="0"/>
        <v>14.548903225806452</v>
      </c>
      <c r="D24" s="22"/>
      <c r="E24" s="30">
        <f t="shared" si="5"/>
        <v>563.77</v>
      </c>
      <c r="F24" s="29">
        <f t="shared" si="1"/>
        <v>14.548903225806452</v>
      </c>
      <c r="G24" s="30">
        <f t="shared" si="4"/>
        <v>563.77</v>
      </c>
      <c r="H24" s="29">
        <f t="shared" si="2"/>
        <v>14.548903225806452</v>
      </c>
      <c r="I24" s="30">
        <f t="shared" si="3"/>
        <v>563.77</v>
      </c>
      <c r="J24" s="29">
        <f t="shared" si="2"/>
        <v>14.548903225806452</v>
      </c>
    </row>
    <row r="25" spans="1:10" x14ac:dyDescent="0.3">
      <c r="A25" s="2">
        <v>33</v>
      </c>
      <c r="B25" s="30">
        <f t="shared" si="6"/>
        <v>563.77</v>
      </c>
      <c r="C25" s="29">
        <f t="shared" si="0"/>
        <v>14.548903225806452</v>
      </c>
      <c r="D25" s="22"/>
      <c r="E25" s="30">
        <f t="shared" si="5"/>
        <v>563.77</v>
      </c>
      <c r="F25" s="29">
        <f t="shared" si="1"/>
        <v>14.548903225806452</v>
      </c>
      <c r="G25" s="30">
        <f t="shared" si="4"/>
        <v>563.77</v>
      </c>
      <c r="H25" s="29">
        <f t="shared" si="2"/>
        <v>14.548903225806452</v>
      </c>
      <c r="I25" s="30">
        <f t="shared" si="3"/>
        <v>563.77</v>
      </c>
      <c r="J25" s="29">
        <f t="shared" si="2"/>
        <v>14.548903225806452</v>
      </c>
    </row>
    <row r="26" spans="1:10" x14ac:dyDescent="0.3">
      <c r="A26" s="2">
        <v>34</v>
      </c>
      <c r="B26" s="30">
        <f t="shared" si="6"/>
        <v>563.77</v>
      </c>
      <c r="C26" s="29">
        <f t="shared" si="0"/>
        <v>14.548903225806452</v>
      </c>
      <c r="D26" s="22"/>
      <c r="E26" s="30">
        <f t="shared" si="5"/>
        <v>563.77</v>
      </c>
      <c r="F26" s="29">
        <f t="shared" si="1"/>
        <v>14.548903225806452</v>
      </c>
      <c r="G26" s="30">
        <f t="shared" si="4"/>
        <v>563.77</v>
      </c>
      <c r="H26" s="29">
        <f t="shared" si="2"/>
        <v>14.548903225806452</v>
      </c>
      <c r="I26" s="30">
        <f t="shared" si="3"/>
        <v>563.77</v>
      </c>
      <c r="J26" s="29">
        <f t="shared" si="2"/>
        <v>14.548903225806452</v>
      </c>
    </row>
    <row r="27" spans="1:10" x14ac:dyDescent="0.3">
      <c r="A27" s="2">
        <v>35</v>
      </c>
      <c r="B27" s="30">
        <f t="shared" si="6"/>
        <v>563.77</v>
      </c>
      <c r="C27" s="29">
        <f t="shared" si="0"/>
        <v>14.548903225806452</v>
      </c>
      <c r="D27" s="22"/>
      <c r="E27" s="30">
        <f t="shared" si="5"/>
        <v>563.77</v>
      </c>
      <c r="F27" s="29">
        <f t="shared" si="1"/>
        <v>14.548903225806452</v>
      </c>
      <c r="G27" s="30">
        <f t="shared" si="4"/>
        <v>563.77</v>
      </c>
      <c r="H27" s="29">
        <f t="shared" si="2"/>
        <v>14.548903225806452</v>
      </c>
      <c r="I27" s="30">
        <f t="shared" si="3"/>
        <v>563.77</v>
      </c>
      <c r="J27" s="29">
        <f t="shared" si="2"/>
        <v>14.548903225806452</v>
      </c>
    </row>
    <row r="28" spans="1:10" x14ac:dyDescent="0.3">
      <c r="A28" s="2">
        <v>36</v>
      </c>
      <c r="B28" s="30">
        <f t="shared" si="6"/>
        <v>563.77</v>
      </c>
      <c r="C28" s="29">
        <f t="shared" si="0"/>
        <v>14.548903225806452</v>
      </c>
      <c r="D28" s="22"/>
      <c r="E28" s="30">
        <f t="shared" si="5"/>
        <v>563.77</v>
      </c>
      <c r="F28" s="29">
        <f t="shared" si="1"/>
        <v>14.548903225806452</v>
      </c>
      <c r="G28" s="30">
        <f t="shared" si="4"/>
        <v>563.77</v>
      </c>
      <c r="H28" s="29">
        <f t="shared" si="2"/>
        <v>14.548903225806452</v>
      </c>
      <c r="I28" s="30">
        <f t="shared" si="3"/>
        <v>563.77</v>
      </c>
      <c r="J28" s="29">
        <f t="shared" si="2"/>
        <v>14.548903225806452</v>
      </c>
    </row>
    <row r="29" spans="1:10" x14ac:dyDescent="0.3">
      <c r="A29" s="2">
        <v>37</v>
      </c>
      <c r="B29" s="30">
        <f t="shared" si="6"/>
        <v>563.77</v>
      </c>
      <c r="C29" s="29">
        <f t="shared" si="0"/>
        <v>14.548903225806452</v>
      </c>
      <c r="D29" s="22"/>
      <c r="E29" s="30">
        <f t="shared" si="5"/>
        <v>563.77</v>
      </c>
      <c r="F29" s="29">
        <f t="shared" si="1"/>
        <v>14.548903225806452</v>
      </c>
      <c r="G29" s="30">
        <f t="shared" si="4"/>
        <v>563.77</v>
      </c>
      <c r="H29" s="29">
        <f t="shared" si="2"/>
        <v>14.548903225806452</v>
      </c>
      <c r="I29" s="30">
        <f t="shared" si="3"/>
        <v>563.77</v>
      </c>
      <c r="J29" s="29">
        <f t="shared" si="2"/>
        <v>14.548903225806452</v>
      </c>
    </row>
    <row r="30" spans="1:10" x14ac:dyDescent="0.3">
      <c r="A30" s="2">
        <v>38</v>
      </c>
      <c r="B30" s="30">
        <f t="shared" si="6"/>
        <v>563.77</v>
      </c>
      <c r="C30" s="29">
        <f t="shared" si="0"/>
        <v>14.548903225806452</v>
      </c>
      <c r="D30" s="22"/>
      <c r="E30" s="30">
        <f t="shared" si="5"/>
        <v>563.77</v>
      </c>
      <c r="F30" s="29">
        <f t="shared" si="1"/>
        <v>14.548903225806452</v>
      </c>
      <c r="G30" s="30">
        <f t="shared" si="4"/>
        <v>563.77</v>
      </c>
      <c r="H30" s="29">
        <f t="shared" si="2"/>
        <v>14.548903225806452</v>
      </c>
      <c r="I30" s="30">
        <f t="shared" si="3"/>
        <v>563.77</v>
      </c>
      <c r="J30" s="29">
        <f t="shared" si="2"/>
        <v>14.548903225806452</v>
      </c>
    </row>
    <row r="31" spans="1:10" x14ac:dyDescent="0.3">
      <c r="A31" s="2">
        <v>39</v>
      </c>
      <c r="B31" s="30">
        <f t="shared" si="6"/>
        <v>563.77</v>
      </c>
      <c r="C31" s="29">
        <f t="shared" si="0"/>
        <v>14.548903225806452</v>
      </c>
      <c r="D31" s="22"/>
      <c r="E31" s="30">
        <f t="shared" si="5"/>
        <v>563.77</v>
      </c>
      <c r="F31" s="29">
        <f t="shared" si="1"/>
        <v>14.548903225806452</v>
      </c>
      <c r="G31" s="30">
        <f t="shared" si="4"/>
        <v>563.77</v>
      </c>
      <c r="H31" s="29">
        <f t="shared" si="2"/>
        <v>14.548903225806452</v>
      </c>
      <c r="I31" s="30">
        <f t="shared" si="3"/>
        <v>563.77</v>
      </c>
      <c r="J31" s="29">
        <f t="shared" si="2"/>
        <v>14.548903225806452</v>
      </c>
    </row>
    <row r="32" spans="1:10" x14ac:dyDescent="0.3">
      <c r="A32" s="2">
        <v>40</v>
      </c>
      <c r="B32" s="30">
        <f t="shared" si="6"/>
        <v>563.77</v>
      </c>
      <c r="C32" s="29">
        <f t="shared" si="0"/>
        <v>14.548903225806452</v>
      </c>
      <c r="D32" s="22"/>
      <c r="E32" s="30">
        <f t="shared" si="5"/>
        <v>563.77</v>
      </c>
      <c r="F32" s="29">
        <f t="shared" si="1"/>
        <v>14.548903225806452</v>
      </c>
      <c r="G32" s="30">
        <f t="shared" si="4"/>
        <v>563.77</v>
      </c>
      <c r="H32" s="29">
        <f t="shared" si="2"/>
        <v>14.548903225806452</v>
      </c>
      <c r="I32" s="30">
        <f t="shared" si="3"/>
        <v>563.77</v>
      </c>
      <c r="J32" s="29">
        <f t="shared" si="2"/>
        <v>14.548903225806452</v>
      </c>
    </row>
    <row r="33" spans="1:10" x14ac:dyDescent="0.3">
      <c r="A33" s="2">
        <v>41</v>
      </c>
      <c r="B33" s="30">
        <f t="shared" si="6"/>
        <v>563.77</v>
      </c>
      <c r="C33" s="29">
        <f t="shared" si="0"/>
        <v>14.548903225806452</v>
      </c>
      <c r="D33" s="22"/>
      <c r="E33" s="30">
        <f t="shared" si="5"/>
        <v>563.77</v>
      </c>
      <c r="F33" s="29">
        <f t="shared" si="1"/>
        <v>14.548903225806452</v>
      </c>
      <c r="G33" s="30">
        <f t="shared" si="4"/>
        <v>563.77</v>
      </c>
      <c r="H33" s="29">
        <f t="shared" si="2"/>
        <v>14.548903225806452</v>
      </c>
      <c r="I33" s="30">
        <f t="shared" si="3"/>
        <v>563.77</v>
      </c>
      <c r="J33" s="29">
        <f t="shared" si="2"/>
        <v>14.548903225806452</v>
      </c>
    </row>
    <row r="34" spans="1:10" x14ac:dyDescent="0.3">
      <c r="A34" s="2">
        <v>42</v>
      </c>
      <c r="B34" s="30">
        <f t="shared" si="6"/>
        <v>563.77</v>
      </c>
      <c r="C34" s="29">
        <f t="shared" si="0"/>
        <v>14.548903225806452</v>
      </c>
      <c r="D34" s="22"/>
      <c r="E34" s="30">
        <f t="shared" si="5"/>
        <v>563.77</v>
      </c>
      <c r="F34" s="29">
        <f t="shared" si="1"/>
        <v>14.548903225806452</v>
      </c>
      <c r="G34" s="30">
        <f t="shared" si="4"/>
        <v>563.77</v>
      </c>
      <c r="H34" s="29">
        <f t="shared" si="2"/>
        <v>14.548903225806452</v>
      </c>
      <c r="I34" s="30">
        <f t="shared" si="3"/>
        <v>563.77</v>
      </c>
      <c r="J34" s="29">
        <f t="shared" si="2"/>
        <v>14.548903225806452</v>
      </c>
    </row>
    <row r="35" spans="1:10" x14ac:dyDescent="0.3">
      <c r="A35" s="2">
        <v>43</v>
      </c>
      <c r="B35" s="30">
        <f t="shared" si="6"/>
        <v>563.77</v>
      </c>
      <c r="C35" s="29">
        <f t="shared" si="0"/>
        <v>14.548903225806452</v>
      </c>
      <c r="D35" s="22"/>
      <c r="E35" s="30">
        <f t="shared" si="5"/>
        <v>563.77</v>
      </c>
      <c r="F35" s="29">
        <f t="shared" si="1"/>
        <v>14.548903225806452</v>
      </c>
      <c r="G35" s="30">
        <f t="shared" si="4"/>
        <v>563.77</v>
      </c>
      <c r="H35" s="29">
        <f t="shared" si="2"/>
        <v>14.548903225806452</v>
      </c>
      <c r="I35" s="30">
        <f t="shared" si="3"/>
        <v>563.77</v>
      </c>
      <c r="J35" s="29">
        <f t="shared" si="2"/>
        <v>14.548903225806452</v>
      </c>
    </row>
    <row r="36" spans="1:10" x14ac:dyDescent="0.3">
      <c r="A36" s="2">
        <v>44</v>
      </c>
      <c r="B36" s="30">
        <f t="shared" si="6"/>
        <v>563.77</v>
      </c>
      <c r="C36" s="29">
        <f t="shared" si="0"/>
        <v>14.548903225806452</v>
      </c>
      <c r="D36" s="22"/>
      <c r="E36" s="30">
        <f t="shared" si="5"/>
        <v>563.77</v>
      </c>
      <c r="F36" s="29">
        <f t="shared" si="1"/>
        <v>14.548903225806452</v>
      </c>
      <c r="G36" s="30">
        <f t="shared" si="4"/>
        <v>563.77</v>
      </c>
      <c r="H36" s="29">
        <f t="shared" si="2"/>
        <v>14.548903225806452</v>
      </c>
      <c r="I36" s="30">
        <f t="shared" si="3"/>
        <v>563.77</v>
      </c>
      <c r="J36" s="29">
        <f t="shared" si="2"/>
        <v>14.548903225806452</v>
      </c>
    </row>
    <row r="37" spans="1:10" x14ac:dyDescent="0.3">
      <c r="A37" s="2">
        <v>45</v>
      </c>
      <c r="B37" s="30">
        <f t="shared" si="6"/>
        <v>563.77</v>
      </c>
      <c r="C37" s="29">
        <f t="shared" si="0"/>
        <v>14.548903225806452</v>
      </c>
      <c r="D37" s="22"/>
      <c r="E37" s="30">
        <f t="shared" si="5"/>
        <v>563.77</v>
      </c>
      <c r="F37" s="29">
        <f t="shared" si="1"/>
        <v>14.548903225806452</v>
      </c>
      <c r="G37" s="30">
        <f t="shared" si="4"/>
        <v>563.77</v>
      </c>
      <c r="H37" s="29">
        <f t="shared" si="2"/>
        <v>14.548903225806452</v>
      </c>
      <c r="I37" s="30">
        <f t="shared" si="3"/>
        <v>563.77</v>
      </c>
      <c r="J37" s="29">
        <f t="shared" si="2"/>
        <v>14.548903225806452</v>
      </c>
    </row>
    <row r="38" spans="1:10" x14ac:dyDescent="0.3">
      <c r="A38" s="2">
        <v>46</v>
      </c>
      <c r="B38" s="30">
        <f t="shared" si="6"/>
        <v>563.77</v>
      </c>
      <c r="C38" s="29">
        <f t="shared" si="0"/>
        <v>14.548903225806452</v>
      </c>
      <c r="D38" s="22"/>
      <c r="E38" s="30">
        <f t="shared" si="5"/>
        <v>563.77</v>
      </c>
      <c r="F38" s="29">
        <f t="shared" si="1"/>
        <v>14.548903225806452</v>
      </c>
      <c r="G38" s="30">
        <f t="shared" si="4"/>
        <v>563.77</v>
      </c>
      <c r="H38" s="29">
        <f t="shared" si="2"/>
        <v>14.548903225806452</v>
      </c>
      <c r="I38" s="30">
        <f t="shared" si="3"/>
        <v>563.77</v>
      </c>
      <c r="J38" s="29">
        <f t="shared" si="2"/>
        <v>14.548903225806452</v>
      </c>
    </row>
    <row r="39" spans="1:10" x14ac:dyDescent="0.3">
      <c r="A39" s="2">
        <v>47</v>
      </c>
      <c r="B39" s="30">
        <f t="shared" si="6"/>
        <v>563.77</v>
      </c>
      <c r="C39" s="29">
        <f t="shared" si="0"/>
        <v>14.548903225806452</v>
      </c>
      <c r="D39" s="22"/>
      <c r="E39" s="30">
        <f t="shared" si="5"/>
        <v>563.77</v>
      </c>
      <c r="F39" s="29">
        <f t="shared" si="1"/>
        <v>14.548903225806452</v>
      </c>
      <c r="G39" s="30">
        <f t="shared" si="4"/>
        <v>563.77</v>
      </c>
      <c r="H39" s="29">
        <f t="shared" si="2"/>
        <v>14.548903225806452</v>
      </c>
      <c r="I39" s="30">
        <f t="shared" si="3"/>
        <v>563.77</v>
      </c>
      <c r="J39" s="29">
        <f t="shared" si="2"/>
        <v>14.548903225806452</v>
      </c>
    </row>
    <row r="40" spans="1:10" x14ac:dyDescent="0.3">
      <c r="A40" s="2">
        <v>48</v>
      </c>
      <c r="B40" s="30">
        <f t="shared" si="6"/>
        <v>563.77</v>
      </c>
      <c r="C40" s="29">
        <f t="shared" si="0"/>
        <v>14.548903225806452</v>
      </c>
      <c r="D40" s="22"/>
      <c r="E40" s="30">
        <f t="shared" si="5"/>
        <v>563.77</v>
      </c>
      <c r="F40" s="29">
        <f t="shared" si="1"/>
        <v>14.548903225806452</v>
      </c>
      <c r="G40" s="30">
        <f t="shared" si="4"/>
        <v>563.77</v>
      </c>
      <c r="H40" s="29">
        <f t="shared" si="2"/>
        <v>14.548903225806452</v>
      </c>
      <c r="I40" s="30">
        <f t="shared" si="3"/>
        <v>563.77</v>
      </c>
      <c r="J40" s="29">
        <f t="shared" si="2"/>
        <v>14.548903225806452</v>
      </c>
    </row>
    <row r="41" spans="1:10" x14ac:dyDescent="0.3">
      <c r="A41" s="2">
        <v>49</v>
      </c>
      <c r="B41" s="30">
        <f t="shared" si="6"/>
        <v>563.77</v>
      </c>
      <c r="C41" s="29">
        <f t="shared" si="0"/>
        <v>14.548903225806452</v>
      </c>
      <c r="D41" s="22"/>
      <c r="E41" s="30">
        <f t="shared" si="5"/>
        <v>563.77</v>
      </c>
      <c r="F41" s="29">
        <f t="shared" si="1"/>
        <v>14.548903225806452</v>
      </c>
      <c r="G41" s="30">
        <f t="shared" si="4"/>
        <v>563.77</v>
      </c>
      <c r="H41" s="29">
        <f t="shared" si="2"/>
        <v>14.548903225806452</v>
      </c>
      <c r="I41" s="30">
        <f t="shared" si="3"/>
        <v>563.77</v>
      </c>
      <c r="J41" s="29">
        <f t="shared" si="2"/>
        <v>14.548903225806452</v>
      </c>
    </row>
    <row r="42" spans="1:10" x14ac:dyDescent="0.3">
      <c r="A42" s="2">
        <v>50</v>
      </c>
      <c r="B42" s="30">
        <f t="shared" si="6"/>
        <v>563.77</v>
      </c>
      <c r="C42" s="29">
        <f t="shared" si="0"/>
        <v>14.548903225806452</v>
      </c>
      <c r="D42" s="22"/>
      <c r="E42" s="30">
        <f t="shared" si="5"/>
        <v>563.77</v>
      </c>
      <c r="F42" s="29">
        <f t="shared" si="1"/>
        <v>14.548903225806452</v>
      </c>
      <c r="G42" s="30">
        <f t="shared" si="4"/>
        <v>563.77</v>
      </c>
      <c r="H42" s="29">
        <f t="shared" si="2"/>
        <v>14.548903225806452</v>
      </c>
      <c r="I42" s="30">
        <f t="shared" si="3"/>
        <v>563.77</v>
      </c>
      <c r="J42" s="29">
        <f t="shared" si="2"/>
        <v>14.548903225806452</v>
      </c>
    </row>
    <row r="43" spans="1:10" x14ac:dyDescent="0.3">
      <c r="A43" s="2">
        <v>51</v>
      </c>
      <c r="B43" s="30">
        <f t="shared" si="6"/>
        <v>563.77</v>
      </c>
      <c r="C43" s="29">
        <f t="shared" si="0"/>
        <v>14.548903225806452</v>
      </c>
      <c r="D43" s="22"/>
      <c r="E43" s="30">
        <f t="shared" si="5"/>
        <v>563.77</v>
      </c>
      <c r="F43" s="29">
        <f t="shared" si="1"/>
        <v>14.548903225806452</v>
      </c>
      <c r="G43" s="30">
        <f t="shared" si="4"/>
        <v>563.77</v>
      </c>
      <c r="H43" s="29">
        <f t="shared" si="2"/>
        <v>14.548903225806452</v>
      </c>
      <c r="I43" s="30">
        <f t="shared" si="3"/>
        <v>563.77</v>
      </c>
      <c r="J43" s="29">
        <f t="shared" si="2"/>
        <v>14.548903225806452</v>
      </c>
    </row>
    <row r="44" spans="1:10" x14ac:dyDescent="0.3">
      <c r="A44" s="2">
        <v>52</v>
      </c>
      <c r="B44" s="30">
        <f t="shared" si="6"/>
        <v>563.77</v>
      </c>
      <c r="C44" s="29">
        <f t="shared" si="0"/>
        <v>14.548903225806452</v>
      </c>
      <c r="D44" s="22"/>
      <c r="E44" s="30">
        <f t="shared" si="5"/>
        <v>563.77</v>
      </c>
      <c r="F44" s="29">
        <f t="shared" si="1"/>
        <v>14.548903225806452</v>
      </c>
      <c r="G44" s="30">
        <f t="shared" si="4"/>
        <v>563.77</v>
      </c>
      <c r="H44" s="29">
        <f t="shared" si="2"/>
        <v>14.548903225806452</v>
      </c>
      <c r="I44" s="30">
        <f t="shared" si="3"/>
        <v>563.77</v>
      </c>
      <c r="J44" s="29">
        <f t="shared" si="2"/>
        <v>14.548903225806452</v>
      </c>
    </row>
    <row r="45" spans="1:10" x14ac:dyDescent="0.3">
      <c r="A45" s="2">
        <v>53</v>
      </c>
      <c r="B45" s="30">
        <f t="shared" si="6"/>
        <v>563.77</v>
      </c>
      <c r="C45" s="29">
        <f t="shared" si="0"/>
        <v>14.548903225806452</v>
      </c>
      <c r="D45" s="22"/>
      <c r="E45" s="30">
        <f t="shared" si="5"/>
        <v>563.77</v>
      </c>
      <c r="F45" s="29">
        <f t="shared" si="1"/>
        <v>14.548903225806452</v>
      </c>
      <c r="G45" s="30">
        <f t="shared" si="4"/>
        <v>563.77</v>
      </c>
      <c r="H45" s="29">
        <f t="shared" si="2"/>
        <v>14.548903225806452</v>
      </c>
      <c r="I45" s="30">
        <f t="shared" si="3"/>
        <v>563.77</v>
      </c>
      <c r="J45" s="29">
        <f t="shared" si="2"/>
        <v>14.548903225806452</v>
      </c>
    </row>
    <row r="46" spans="1:10" x14ac:dyDescent="0.3">
      <c r="A46" s="2">
        <v>54</v>
      </c>
      <c r="B46" s="30">
        <f t="shared" si="6"/>
        <v>563.77</v>
      </c>
      <c r="C46" s="29">
        <f t="shared" si="0"/>
        <v>14.548903225806452</v>
      </c>
      <c r="D46" s="22"/>
      <c r="E46" s="30">
        <f t="shared" si="5"/>
        <v>563.77</v>
      </c>
      <c r="F46" s="29">
        <f t="shared" si="1"/>
        <v>14.548903225806452</v>
      </c>
      <c r="G46" s="30">
        <f t="shared" si="4"/>
        <v>563.77</v>
      </c>
      <c r="H46" s="29">
        <f t="shared" si="2"/>
        <v>14.548903225806452</v>
      </c>
      <c r="I46" s="30">
        <f t="shared" si="3"/>
        <v>563.77</v>
      </c>
      <c r="J46" s="29">
        <f t="shared" si="2"/>
        <v>14.548903225806452</v>
      </c>
    </row>
    <row r="47" spans="1:10" x14ac:dyDescent="0.3">
      <c r="A47" s="2">
        <v>55</v>
      </c>
      <c r="B47" s="30">
        <f t="shared" si="6"/>
        <v>563.77</v>
      </c>
      <c r="C47" s="29">
        <f t="shared" si="0"/>
        <v>14.548903225806452</v>
      </c>
      <c r="D47" s="23"/>
      <c r="E47" s="30">
        <f t="shared" si="5"/>
        <v>563.77</v>
      </c>
      <c r="F47" s="29">
        <f t="shared" si="1"/>
        <v>14.548903225806452</v>
      </c>
      <c r="G47" s="30">
        <f t="shared" si="4"/>
        <v>563.77</v>
      </c>
      <c r="H47" s="29">
        <f t="shared" si="2"/>
        <v>14.548903225806452</v>
      </c>
      <c r="I47" s="30">
        <f t="shared" si="3"/>
        <v>563.77</v>
      </c>
      <c r="J47" s="29">
        <f t="shared" si="2"/>
        <v>14.548903225806452</v>
      </c>
    </row>
  </sheetData>
  <sheetProtection algorithmName="SHA-512" hashValue="rCY6aUE2z3UUAdHdZ2KBxu11x1/yhkqfYezcRSnm2rSYT1tskXG5603vbT1c5cXovvBwrcOGDqeIvMOiyktlKw==" saltValue="g7tkQ1vWiXZY8wGWnDg9ig==" spinCount="100000" sheet="1" objects="1" scenarios="1"/>
  <mergeCells count="9">
    <mergeCell ref="A1:Q1"/>
    <mergeCell ref="E4:F4"/>
    <mergeCell ref="G4:H4"/>
    <mergeCell ref="I3:J3"/>
    <mergeCell ref="I4:J4"/>
    <mergeCell ref="A2:H2"/>
    <mergeCell ref="B3:C3"/>
    <mergeCell ref="E3:F3"/>
    <mergeCell ref="G3:H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C10"/>
  <sheetViews>
    <sheetView workbookViewId="0">
      <selection activeCell="B10" sqref="B10"/>
    </sheetView>
  </sheetViews>
  <sheetFormatPr defaultRowHeight="14.4" x14ac:dyDescent="0.3"/>
  <cols>
    <col min="1" max="1" width="23.77734375" bestFit="1" customWidth="1"/>
    <col min="2" max="2" width="10.21875" bestFit="1" customWidth="1"/>
    <col min="3" max="3" width="12.44140625" bestFit="1" customWidth="1"/>
  </cols>
  <sheetData>
    <row r="1" spans="1:3" x14ac:dyDescent="0.3">
      <c r="A1" s="17" t="s">
        <v>7</v>
      </c>
      <c r="B1" s="18">
        <v>45658</v>
      </c>
      <c r="C1" s="5" t="s">
        <v>27</v>
      </c>
    </row>
    <row r="2" spans="1:3" x14ac:dyDescent="0.3">
      <c r="A2" s="17" t="s">
        <v>8</v>
      </c>
      <c r="B2" s="18">
        <v>45292</v>
      </c>
    </row>
    <row r="3" spans="1:3" x14ac:dyDescent="0.3">
      <c r="A3" s="17" t="s">
        <v>19</v>
      </c>
      <c r="B3" s="18">
        <v>45292</v>
      </c>
    </row>
    <row r="4" spans="1:3" x14ac:dyDescent="0.3">
      <c r="A4" s="17" t="s">
        <v>25</v>
      </c>
      <c r="B4" s="18">
        <v>45566</v>
      </c>
    </row>
    <row r="5" spans="1:3" x14ac:dyDescent="0.3">
      <c r="A5" s="17" t="s">
        <v>5</v>
      </c>
      <c r="B5" s="18">
        <v>46022</v>
      </c>
    </row>
    <row r="6" spans="1:3" x14ac:dyDescent="0.3">
      <c r="A6" s="17" t="s">
        <v>9</v>
      </c>
      <c r="B6" s="2">
        <f>DATEDIF(B2,B5,"D")</f>
        <v>730</v>
      </c>
    </row>
    <row r="7" spans="1:3" x14ac:dyDescent="0.3">
      <c r="A7" s="17" t="s">
        <v>10</v>
      </c>
      <c r="B7" s="19">
        <f>B6/7</f>
        <v>104.28571428571429</v>
      </c>
    </row>
    <row r="8" spans="1:3" x14ac:dyDescent="0.3">
      <c r="A8" s="17" t="s">
        <v>11</v>
      </c>
      <c r="B8" s="2">
        <f>CEILING(B7,1)</f>
        <v>105</v>
      </c>
    </row>
    <row r="9" spans="1:3" x14ac:dyDescent="0.3">
      <c r="A9" s="17" t="s">
        <v>12</v>
      </c>
      <c r="B9" s="20">
        <v>3</v>
      </c>
    </row>
    <row r="10" spans="1:3" x14ac:dyDescent="0.3">
      <c r="A10" s="17" t="s">
        <v>15</v>
      </c>
      <c r="B10" s="20">
        <v>25</v>
      </c>
    </row>
  </sheetData>
  <sheetProtection algorithmName="SHA-512" hashValue="VS9USmXD8UQDw3fLfxcaMTKjrn3zr7qs0sz6WjP9ddkpV4GJuRS+Ad0FR/LtaXWmr7/0nUYl51mSGGYbSGAz2Q==" saltValue="RaDZOlLXe3bYc6qfded7L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ea0e30-b225-4926-a1ce-e12c92868c44" xsi:nil="true"/>
    <lcf76f155ced4ddcb4097134ff3c332f xmlns="31acfa20-be29-4a4d-bd3f-3d9b16864d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2D6196D5A75844BCBCD878D9A4A765" ma:contentTypeVersion="19" ma:contentTypeDescription="Een nieuw document maken." ma:contentTypeScope="" ma:versionID="000682d826389adc3d9b0738c402c04d">
  <xsd:schema xmlns:xsd="http://www.w3.org/2001/XMLSchema" xmlns:xs="http://www.w3.org/2001/XMLSchema" xmlns:p="http://schemas.microsoft.com/office/2006/metadata/properties" xmlns:ns2="b8ea0e30-b225-4926-a1ce-e12c92868c44" xmlns:ns3="31acfa20-be29-4a4d-bd3f-3d9b16864d5b" targetNamespace="http://schemas.microsoft.com/office/2006/metadata/properties" ma:root="true" ma:fieldsID="3f3e5ad54ce677469f3a917a88f62f0c" ns2:_="" ns3:_="">
    <xsd:import namespace="b8ea0e30-b225-4926-a1ce-e12c92868c44"/>
    <xsd:import namespace="31acfa20-be29-4a4d-bd3f-3d9b16864d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a0e30-b225-4926-a1ce-e12c92868c44"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0a63f0b-39a6-48d5-9f95-726ef5fa84bd}" ma:internalName="TaxCatchAll" ma:showField="CatchAllData" ma:web="b8ea0e30-b225-4926-a1ce-e12c92868c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acfa20-be29-4a4d-bd3f-3d9b16864d5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d23ab45-3f60-4d97-bef6-afda273634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BED87-7F38-473F-B1E9-D3647F4B767D}">
  <ds:schemaRefs>
    <ds:schemaRef ds:uri="http://schemas.microsoft.com/office/2006/metadata/properties"/>
    <ds:schemaRef ds:uri="http://schemas.microsoft.com/office/infopath/2007/PartnerControls"/>
    <ds:schemaRef ds:uri="b8ea0e30-b225-4926-a1ce-e12c92868c44"/>
    <ds:schemaRef ds:uri="31acfa20-be29-4a4d-bd3f-3d9b16864d5b"/>
    <ds:schemaRef ds:uri="4ada5667-6bdc-41d2-a70c-15ec8a7fba21"/>
    <ds:schemaRef ds:uri="a2ba9177-ff8f-4560-af2f-275342a36326"/>
  </ds:schemaRefs>
</ds:datastoreItem>
</file>

<file path=customXml/itemProps2.xml><?xml version="1.0" encoding="utf-8"?>
<ds:datastoreItem xmlns:ds="http://schemas.openxmlformats.org/officeDocument/2006/customXml" ds:itemID="{8C478221-29F2-4B4D-A2DF-7637205C6C9C}"/>
</file>

<file path=customXml/itemProps3.xml><?xml version="1.0" encoding="utf-8"?>
<ds:datastoreItem xmlns:ds="http://schemas.openxmlformats.org/officeDocument/2006/customXml" ds:itemID="{1B83F856-273F-4DCB-AC62-D688E37F5C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leerlinggegevens</vt:lpstr>
      <vt:lpstr>Loonschaal</vt:lpstr>
      <vt:lpstr>Basisgegevens</vt:lpstr>
      <vt:lpstr>leerlinggegevens!Afdrukbereik</vt:lpstr>
    </vt:vector>
  </TitlesOfParts>
  <Company>SSWM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Verbeek | Expertisecentrum Meubel</dc:creator>
  <cp:lastModifiedBy>Joost Verbeek | Expertisecentrum Meubel</cp:lastModifiedBy>
  <cp:lastPrinted>2025-02-13T09:50:01Z</cp:lastPrinted>
  <dcterms:created xsi:type="dcterms:W3CDTF">2016-09-14T13:43:21Z</dcterms:created>
  <dcterms:modified xsi:type="dcterms:W3CDTF">2025-10-01T09:57:46Z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0x0101007C2D6196D5A75844BCBCD878D9A4A765</vt:lpwstr>
  </property>
  <property fmtid="{D5CDD505-2E9C-101B-9397-08002B2CF9AE}" pid="3" name="MediaServiceImageTags">
    <vt:lpwstr/>
  </property>
</Properties>
</file>